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v-3fa8.lansys.mhlw.go.jp\c\課3\12203000_社会・援護局障害保健福祉部　障害福祉課\11 評価・基準係\☆令和６（2024）年度報酬改定☆\50_通知・算定構造表\03_処遇改善通知\20240326_事務処理手順\0326正式発出\☆発出\様式\記載例\"/>
    </mc:Choice>
  </mc:AlternateContent>
  <xr:revisionPtr revIDLastSave="0" documentId="13_ncr:1_{CCEFAA02-3F93-47B9-9BF8-904B5ED63EBF}" xr6:coauthVersionLast="47" xr6:coauthVersionMax="47" xr10:uidLastSave="{00000000-0000-0000-0000-000000000000}"/>
  <bookViews>
    <workbookView xWindow="31230" yWindow="2115" windowWidth="21600" windowHeight="11385" xr2:uid="{00000000-000D-0000-FFFF-FFFF00000000}"/>
  </bookViews>
  <sheets>
    <sheet name="別紙様式6-1 計画書_総括表" sheetId="18" r:id="rId1"/>
    <sheet name="別紙様式6-2 事業所個票１" sheetId="12" r:id="rId2"/>
    <sheet name="事業所個票２" sheetId="28" r:id="rId3"/>
    <sheet name="事業所個票３" sheetId="20" r:id="rId4"/>
    <sheet name="事業所個票４" sheetId="21" r:id="rId5"/>
    <sheet name="事業所個票５" sheetId="29" r:id="rId6"/>
    <sheet name="事業所個票６" sheetId="34" r:id="rId7"/>
    <sheet name="事業所個票７" sheetId="35" r:id="rId8"/>
    <sheet name="事業所個票８" sheetId="36" r:id="rId9"/>
    <sheet name="事業所個票９" sheetId="37"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事業所個票３!$A$1:$AQ$53</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計画書_総括表'!$A$1:$AL$233</definedName>
    <definedName name="_xlnm.Print_Area" localSheetId="1">'別紙様式6-2 事業所個票１'!$A$1:$AQ$54</definedName>
    <definedName name="サービス名">【参考】数式用!$A$5:$A$37</definedName>
    <definedName name="愛知県">【参考】数式用3!$D$993:$D$1046</definedName>
    <definedName name="愛媛県">【参考】数式用3!$D$1422:$D$1441</definedName>
    <definedName name="医療型児童発達支援">【参考】数式用!$AF$26</definedName>
    <definedName name="医療型障害児入所施設">【参考】数式用!$AF$31</definedName>
    <definedName name="茨城県">【参考】数式用3!$D$415:$D$458</definedName>
    <definedName name="岡山県">【参考】数式用3!$D$1312:$D$1338</definedName>
    <definedName name="沖縄県">【参考】数式用3!$D$1709:$D$1749</definedName>
    <definedName name="岩手県">【参考】数式用3!$D$228:$D$260</definedName>
    <definedName name="岐阜県">【参考】数式用3!$D$916:$D$957</definedName>
    <definedName name="宮崎県">【参考】数式用3!$D$1640:$D$1665</definedName>
    <definedName name="宮城県">【参考】数式用3!$D$261:$D$295</definedName>
    <definedName name="居宅介護">【参考】数式用!$AF$5</definedName>
    <definedName name="居宅訪問型児童発達支援">【参考】数式用!$AF$28</definedName>
    <definedName name="京都府">【参考】数式用3!$D$1095:$D$1120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【参考】数式用3!$D$1577:$D$1621</definedName>
    <definedName name="群馬県">【参考】数式用3!$D$484:$D$518</definedName>
    <definedName name="広島県">【参考】数式用3!$D$1339:$D$1361</definedName>
    <definedName name="行動援護">【参考】数式用!$AF$8</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施設入所支援">【参考】数式用!$AF$11</definedName>
    <definedName name="児童発達支援">【参考】数式用!$AF$25</definedName>
    <definedName name="滋賀県">【参考】数式用3!$D$1076:$D$1094</definedName>
    <definedName name="自立訓練_機能訓練">【参考】数式用!$AF$14</definedName>
    <definedName name="自立訓練_生活訓練">【参考】数式用!$AF$15</definedName>
    <definedName name="自立生活援助">【参考】数式用!$AF$21</definedName>
    <definedName name="鹿児島県">【参考】数式用3!$D$1666:$D$1708</definedName>
    <definedName name="就労移行支援">【参考】数式用!$AF$17</definedName>
    <definedName name="就労継続支援Ａ型">【参考】数式用!$AF$18</definedName>
    <definedName name="就労継続支援B型">【参考】数式用!$AF$19</definedName>
    <definedName name="就労選択支援">【参考】数式用!$AF$16</definedName>
    <definedName name="就労定着支援">【参考】数式用!$AF$20</definedName>
    <definedName name="秋田県">【参考】数式用3!$D$296:$D$320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【参考】数式用!$AF$37</definedName>
    <definedName name="障害者支援施設_生活介護">【参考】数式用!$AF$32</definedName>
    <definedName name="新潟県">【参考】数式用3!$D$731:$D$760</definedName>
    <definedName name="神奈川県">【参考】数式用3!$D$698:$D$730</definedName>
    <definedName name="生活介護">【参考】数式用!$AF$10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短期入所">【参考】数式用!$AF$12</definedName>
    <definedName name="長崎県">【参考】数式用3!$D$1556:$D$1576</definedName>
    <definedName name="長野県">【参考】数式用3!$D$839:$D$915</definedName>
    <definedName name="鳥取県">【参考】数式用3!$D$1274:$D$1292</definedName>
    <definedName name="島根県">【参考】数式用3!$D$1293:$D$1311</definedName>
    <definedName name="東京都">【参考】数式用3!$D$636:$D$697</definedName>
    <definedName name="同行援護">【参考】数式用!$AF$7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祉型障害児入所施設">【参考】数式用!$AF$30</definedName>
    <definedName name="福島県">【参考】数式用3!$D$356:$D$414</definedName>
    <definedName name="兵庫県">【参考】数式用3!$D$1164:$D$1204</definedName>
    <definedName name="保育所等訪問支援">【参考】数式用!$AF$29</definedName>
    <definedName name="放課後等デイサービス">【参考】数式用!$AF$27</definedName>
    <definedName name="北海道">【参考】数式用3!$D$3:$D$187</definedName>
    <definedName name="療養介護">【参考】数式用!$AF$13</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9" i="38" l="1"/>
  <c r="L49" i="37"/>
  <c r="L49" i="36"/>
  <c r="L49" i="35"/>
  <c r="L49" i="34"/>
  <c r="L49" i="29"/>
  <c r="L49" i="21"/>
  <c r="L49" i="20"/>
  <c r="L49" i="28"/>
  <c r="L49" i="12"/>
  <c r="AW48" i="38" l="1"/>
  <c r="AW48" i="37"/>
  <c r="AW48" i="36"/>
  <c r="AW48" i="35"/>
  <c r="AW48" i="34"/>
  <c r="AW48" i="29"/>
  <c r="AW48" i="21"/>
  <c r="AW48" i="20"/>
  <c r="AW48" i="28"/>
  <c r="AW48" i="12"/>
  <c r="AK206" i="18"/>
  <c r="AB131" i="18"/>
  <c r="AB129" i="18"/>
  <c r="T60" i="18"/>
  <c r="T67" i="38"/>
  <c r="AW63" i="38"/>
  <c r="AW62" i="38"/>
  <c r="AW61" i="38"/>
  <c r="AK56" i="38"/>
  <c r="AC56" i="38"/>
  <c r="H53" i="38"/>
  <c r="L50" i="38"/>
  <c r="L51" i="38" s="1"/>
  <c r="L52" i="38" s="1"/>
  <c r="AC48" i="38"/>
  <c r="G48" i="38"/>
  <c r="V45" i="38"/>
  <c r="Z63" i="38" s="1"/>
  <c r="V44" i="38"/>
  <c r="V41" i="38"/>
  <c r="V40" i="38"/>
  <c r="Z62" i="38" s="1"/>
  <c r="G40" i="38"/>
  <c r="V37" i="38"/>
  <c r="V36" i="38"/>
  <c r="Z61" i="38" s="1"/>
  <c r="V33" i="38"/>
  <c r="V32" i="38"/>
  <c r="Z60" i="38" s="1"/>
  <c r="V30" i="38"/>
  <c r="V29" i="38"/>
  <c r="V28" i="38"/>
  <c r="Z59" i="38" s="1"/>
  <c r="V26" i="38"/>
  <c r="Z58" i="38" s="1"/>
  <c r="V25" i="38"/>
  <c r="V24" i="38"/>
  <c r="V22" i="38"/>
  <c r="V21" i="38"/>
  <c r="Z57" i="38" s="1"/>
  <c r="AK20" i="38"/>
  <c r="AC20" i="38"/>
  <c r="P15" i="38"/>
  <c r="AD53" i="38" s="1"/>
  <c r="B12" i="38"/>
  <c r="Q10" i="38"/>
  <c r="L10" i="38"/>
  <c r="G10" i="38"/>
  <c r="B10" i="38"/>
  <c r="AM5" i="38"/>
  <c r="CI2" i="38"/>
  <c r="BF1" i="38"/>
  <c r="AS1" i="38"/>
  <c r="AA8" i="38" s="1"/>
  <c r="AI1" i="38"/>
  <c r="Z63" i="37"/>
  <c r="Z62" i="37"/>
  <c r="Z61" i="37"/>
  <c r="Z60" i="37"/>
  <c r="Z59" i="37"/>
  <c r="Z58" i="37"/>
  <c r="Z57" i="37"/>
  <c r="AK56" i="37"/>
  <c r="AC56" i="37"/>
  <c r="Z63" i="36"/>
  <c r="Z62" i="36"/>
  <c r="Z61" i="36"/>
  <c r="Z60" i="36"/>
  <c r="Z59" i="36"/>
  <c r="Z58" i="36"/>
  <c r="Z57" i="36"/>
  <c r="AK56" i="36"/>
  <c r="AC56" i="36"/>
  <c r="Z63" i="35"/>
  <c r="Z62" i="35"/>
  <c r="Z61" i="35"/>
  <c r="Z60" i="35"/>
  <c r="Z59" i="35"/>
  <c r="Z58" i="35"/>
  <c r="Z57" i="35"/>
  <c r="AK56" i="35"/>
  <c r="AC56" i="35"/>
  <c r="Z63" i="34"/>
  <c r="Z62" i="34"/>
  <c r="Z61" i="34"/>
  <c r="Z60" i="34"/>
  <c r="Z59" i="34"/>
  <c r="Z58" i="34"/>
  <c r="Z57" i="34"/>
  <c r="AK56" i="34"/>
  <c r="AC56" i="34"/>
  <c r="Z63" i="29"/>
  <c r="Z62" i="29"/>
  <c r="Z61" i="29"/>
  <c r="Z60" i="29"/>
  <c r="Z59" i="29"/>
  <c r="Z58" i="29"/>
  <c r="Z57" i="29"/>
  <c r="AK56" i="29"/>
  <c r="AC56" i="29"/>
  <c r="Z63" i="21"/>
  <c r="Z62" i="21"/>
  <c r="Z61" i="21"/>
  <c r="Z60" i="21"/>
  <c r="Z59" i="21"/>
  <c r="Z58" i="21"/>
  <c r="Z57" i="21"/>
  <c r="AK56" i="21"/>
  <c r="AC56" i="21"/>
  <c r="T67" i="37"/>
  <c r="AW63" i="37"/>
  <c r="AW62" i="37"/>
  <c r="AW61" i="37"/>
  <c r="AD53" i="37"/>
  <c r="H53" i="37"/>
  <c r="L50" i="37"/>
  <c r="AC48" i="37"/>
  <c r="G48" i="37"/>
  <c r="V45" i="37"/>
  <c r="V44" i="37"/>
  <c r="V41" i="37"/>
  <c r="V40" i="37"/>
  <c r="G40" i="37"/>
  <c r="V37" i="37"/>
  <c r="V36" i="37"/>
  <c r="V33" i="37"/>
  <c r="V32" i="37"/>
  <c r="V30" i="37"/>
  <c r="V29" i="37"/>
  <c r="V28" i="37"/>
  <c r="V26" i="37"/>
  <c r="V25" i="37"/>
  <c r="V24" i="37"/>
  <c r="V22" i="37"/>
  <c r="V21" i="37"/>
  <c r="AK20" i="37"/>
  <c r="AC20" i="37"/>
  <c r="P15" i="37"/>
  <c r="V14" i="37"/>
  <c r="AX14" i="37" s="1"/>
  <c r="B12" i="37"/>
  <c r="AA11" i="37"/>
  <c r="L10" i="37"/>
  <c r="G10" i="37"/>
  <c r="B10" i="37"/>
  <c r="Q10" i="37" s="1"/>
  <c r="AM5" i="37"/>
  <c r="BN51" i="37" s="1"/>
  <c r="BF1" i="37"/>
  <c r="AS1" i="37"/>
  <c r="AS20" i="37" s="1"/>
  <c r="AI1" i="37"/>
  <c r="CI2" i="37" s="1"/>
  <c r="T67" i="36"/>
  <c r="AW63" i="36"/>
  <c r="AW62" i="36"/>
  <c r="AW61" i="36"/>
  <c r="AD53" i="36"/>
  <c r="H53" i="36"/>
  <c r="L50" i="36"/>
  <c r="AC48" i="36"/>
  <c r="G48" i="36"/>
  <c r="V45" i="36"/>
  <c r="V44" i="36"/>
  <c r="V41" i="36"/>
  <c r="V40" i="36"/>
  <c r="G40" i="36"/>
  <c r="V37" i="36"/>
  <c r="V36" i="36"/>
  <c r="V33" i="36"/>
  <c r="V32" i="36"/>
  <c r="V30" i="36"/>
  <c r="V29" i="36"/>
  <c r="V28" i="36"/>
  <c r="V26" i="36"/>
  <c r="V25" i="36"/>
  <c r="V24" i="36"/>
  <c r="V22" i="36"/>
  <c r="V21" i="36"/>
  <c r="AK20" i="36"/>
  <c r="AC20" i="36"/>
  <c r="P15" i="36"/>
  <c r="V14" i="36"/>
  <c r="AX14" i="36" s="1"/>
  <c r="B12" i="36"/>
  <c r="AA11" i="36"/>
  <c r="L10" i="36"/>
  <c r="G10" i="36"/>
  <c r="B10" i="36"/>
  <c r="Q10" i="36" s="1"/>
  <c r="AM5" i="36"/>
  <c r="BN51" i="36" s="1"/>
  <c r="BF1" i="36"/>
  <c r="AS1" i="36"/>
  <c r="AS20" i="36" s="1"/>
  <c r="AI1" i="36"/>
  <c r="CI2" i="36" s="1"/>
  <c r="T67" i="35"/>
  <c r="AW63" i="35"/>
  <c r="AW62" i="35"/>
  <c r="AW61" i="35"/>
  <c r="AD53" i="35"/>
  <c r="H53" i="35"/>
  <c r="L50" i="35"/>
  <c r="AC48" i="35"/>
  <c r="G48" i="35"/>
  <c r="V45" i="35"/>
  <c r="V44" i="35"/>
  <c r="V41" i="35"/>
  <c r="V40" i="35"/>
  <c r="G40" i="35"/>
  <c r="V37" i="35"/>
  <c r="V36" i="35"/>
  <c r="V33" i="35"/>
  <c r="V32" i="35"/>
  <c r="V30" i="35"/>
  <c r="V29" i="35"/>
  <c r="V28" i="35"/>
  <c r="V26" i="35"/>
  <c r="V25" i="35"/>
  <c r="V24" i="35"/>
  <c r="V22" i="35"/>
  <c r="V21" i="35"/>
  <c r="AK20" i="35"/>
  <c r="AC20" i="35"/>
  <c r="P15" i="35"/>
  <c r="V14" i="35"/>
  <c r="AX14" i="35" s="1"/>
  <c r="B12" i="35"/>
  <c r="AA11" i="35"/>
  <c r="L10" i="35"/>
  <c r="G10" i="35"/>
  <c r="B10" i="35"/>
  <c r="Q10" i="35" s="1"/>
  <c r="V8" i="35"/>
  <c r="V9" i="35" s="1"/>
  <c r="AM5" i="35"/>
  <c r="BN51" i="35" s="1"/>
  <c r="BF1" i="35"/>
  <c r="AS1" i="35"/>
  <c r="AS20" i="35" s="1"/>
  <c r="AI1" i="35"/>
  <c r="CI2" i="35" s="1"/>
  <c r="T67" i="34"/>
  <c r="AW63" i="34"/>
  <c r="AW62" i="34"/>
  <c r="AW61" i="34"/>
  <c r="AD53" i="34"/>
  <c r="H53" i="34"/>
  <c r="L50" i="34"/>
  <c r="AC48" i="34"/>
  <c r="G48" i="34"/>
  <c r="V45" i="34"/>
  <c r="V44" i="34"/>
  <c r="V41" i="34"/>
  <c r="V40" i="34"/>
  <c r="G40" i="34"/>
  <c r="V37" i="34"/>
  <c r="V36" i="34"/>
  <c r="V33" i="34"/>
  <c r="V32" i="34"/>
  <c r="V30" i="34"/>
  <c r="V29" i="34"/>
  <c r="V28" i="34"/>
  <c r="V26" i="34"/>
  <c r="V25" i="34"/>
  <c r="V24" i="34"/>
  <c r="V22" i="34"/>
  <c r="V21" i="34"/>
  <c r="AK20" i="34"/>
  <c r="AC20" i="34"/>
  <c r="P15" i="34"/>
  <c r="B12" i="34"/>
  <c r="AA11" i="34"/>
  <c r="L10" i="34"/>
  <c r="G10" i="34"/>
  <c r="B10" i="34"/>
  <c r="Q10" i="34" s="1"/>
  <c r="AM5" i="34"/>
  <c r="BN51" i="34" s="1"/>
  <c r="BF1" i="34"/>
  <c r="AS1" i="34"/>
  <c r="AS20" i="34" s="1"/>
  <c r="AI1" i="34"/>
  <c r="CI2" i="34" s="1"/>
  <c r="Z63" i="20"/>
  <c r="Z62" i="20"/>
  <c r="Z61" i="20"/>
  <c r="Z60" i="20"/>
  <c r="Z59" i="20"/>
  <c r="Z58" i="20"/>
  <c r="Z57" i="20"/>
  <c r="AK56" i="20"/>
  <c r="AC56" i="20"/>
  <c r="Z63" i="28"/>
  <c r="Z62" i="28"/>
  <c r="Z61" i="28"/>
  <c r="Z60" i="28"/>
  <c r="Z59" i="28"/>
  <c r="Z58" i="28"/>
  <c r="Z57" i="28"/>
  <c r="AK56" i="28"/>
  <c r="AC56" i="28"/>
  <c r="AY14" i="36" l="1"/>
  <c r="AY14" i="35"/>
  <c r="AU8" i="35"/>
  <c r="AT8" i="35"/>
  <c r="AY14" i="37"/>
  <c r="AW51" i="38"/>
  <c r="AS20" i="38"/>
  <c r="AA11" i="38"/>
  <c r="BN51" i="38"/>
  <c r="V8" i="38"/>
  <c r="V11" i="38"/>
  <c r="V14" i="38"/>
  <c r="AA14" i="38"/>
  <c r="AZ14" i="37"/>
  <c r="AA14" i="37"/>
  <c r="AT14" i="37"/>
  <c r="V15" i="37"/>
  <c r="AW51" i="37"/>
  <c r="AU14" i="37"/>
  <c r="V8" i="37"/>
  <c r="AV14" i="37"/>
  <c r="AA8" i="37"/>
  <c r="V11" i="37"/>
  <c r="AW14" i="37"/>
  <c r="L51" i="37"/>
  <c r="L52" i="37" s="1"/>
  <c r="AZ14" i="36"/>
  <c r="AA14" i="36"/>
  <c r="AT14" i="36"/>
  <c r="V15" i="36"/>
  <c r="AW51" i="36"/>
  <c r="AU14" i="36"/>
  <c r="V8" i="36"/>
  <c r="AV14" i="36"/>
  <c r="AA8" i="36"/>
  <c r="V11" i="36"/>
  <c r="AW14" i="36"/>
  <c r="L51" i="36"/>
  <c r="L52" i="36" s="1"/>
  <c r="AW8" i="35"/>
  <c r="AA14" i="35"/>
  <c r="AZ14" i="35"/>
  <c r="AX8" i="35"/>
  <c r="AT14" i="35"/>
  <c r="V15" i="35"/>
  <c r="AW51" i="35"/>
  <c r="AV8" i="35"/>
  <c r="AY8" i="35"/>
  <c r="AU14" i="35"/>
  <c r="AZ8" i="35"/>
  <c r="AV14" i="35"/>
  <c r="AA8" i="35"/>
  <c r="V11" i="35"/>
  <c r="AW14" i="35"/>
  <c r="L51" i="35"/>
  <c r="L52" i="35" s="1"/>
  <c r="V14" i="34"/>
  <c r="AA14" i="34"/>
  <c r="AW51" i="34"/>
  <c r="V8" i="34"/>
  <c r="AA8" i="34"/>
  <c r="V11" i="34"/>
  <c r="L51" i="34"/>
  <c r="L52" i="34" s="1"/>
  <c r="AP58" i="35" l="1"/>
  <c r="AH58" i="35"/>
  <c r="AP59" i="35"/>
  <c r="AH59" i="35"/>
  <c r="AS59" i="35" s="1"/>
  <c r="AH60" i="35"/>
  <c r="AP60" i="35"/>
  <c r="AS48" i="35" s="1"/>
  <c r="AP63" i="35"/>
  <c r="AH63" i="35"/>
  <c r="AP57" i="35"/>
  <c r="BA48" i="35" s="1"/>
  <c r="AH57" i="35"/>
  <c r="Q49" i="35" s="1"/>
  <c r="AH62" i="35"/>
  <c r="AP62" i="35"/>
  <c r="CI8" i="35" s="1"/>
  <c r="AP61" i="35"/>
  <c r="AH61" i="35"/>
  <c r="AX8" i="38"/>
  <c r="AZ8" i="38"/>
  <c r="AW8" i="38"/>
  <c r="AY8" i="38"/>
  <c r="AV8" i="38"/>
  <c r="AU8" i="38"/>
  <c r="V9" i="38"/>
  <c r="AT8" i="38"/>
  <c r="AW11" i="38"/>
  <c r="AX11" i="38"/>
  <c r="AV11" i="38"/>
  <c r="AU11" i="38"/>
  <c r="V12" i="38"/>
  <c r="AT11" i="38"/>
  <c r="AY11" i="38"/>
  <c r="AZ11" i="38"/>
  <c r="V15" i="38"/>
  <c r="AT14" i="38"/>
  <c r="AW14" i="38"/>
  <c r="AZ14" i="38"/>
  <c r="AY14" i="38"/>
  <c r="AV14" i="38"/>
  <c r="AX14" i="38"/>
  <c r="AU14" i="38"/>
  <c r="V9" i="37"/>
  <c r="AT8" i="37"/>
  <c r="AZ8" i="37"/>
  <c r="AY8" i="37"/>
  <c r="AX8" i="37"/>
  <c r="AV8" i="37"/>
  <c r="AW8" i="37"/>
  <c r="AU8" i="37"/>
  <c r="AT11" i="37"/>
  <c r="AZ11" i="37"/>
  <c r="AY11" i="37"/>
  <c r="AX11" i="37"/>
  <c r="AW11" i="37"/>
  <c r="AV11" i="37"/>
  <c r="AU11" i="37"/>
  <c r="V12" i="37"/>
  <c r="AZ11" i="36"/>
  <c r="AY11" i="36"/>
  <c r="V12" i="36"/>
  <c r="AX11" i="36"/>
  <c r="AT11" i="36"/>
  <c r="AW11" i="36"/>
  <c r="AV11" i="36"/>
  <c r="AU11" i="36"/>
  <c r="V9" i="36"/>
  <c r="AT8" i="36"/>
  <c r="AZ8" i="36"/>
  <c r="AY8" i="36"/>
  <c r="AX8" i="36"/>
  <c r="AU8" i="36"/>
  <c r="AW8" i="36"/>
  <c r="AV8" i="36"/>
  <c r="AZ11" i="35"/>
  <c r="AY11" i="35"/>
  <c r="V12" i="35"/>
  <c r="AX11" i="35"/>
  <c r="AT11" i="35"/>
  <c r="AW11" i="35"/>
  <c r="AU11" i="35"/>
  <c r="AV11" i="35"/>
  <c r="CI3" i="35"/>
  <c r="Q50" i="35"/>
  <c r="AZ11" i="34"/>
  <c r="AX11" i="34"/>
  <c r="AT11" i="34"/>
  <c r="AY11" i="34"/>
  <c r="AW11" i="34"/>
  <c r="V12" i="34"/>
  <c r="AV11" i="34"/>
  <c r="AU11" i="34"/>
  <c r="AX14" i="34"/>
  <c r="AW14" i="34"/>
  <c r="AU14" i="34"/>
  <c r="AY14" i="34"/>
  <c r="AV14" i="34"/>
  <c r="V15" i="34"/>
  <c r="AT14" i="34"/>
  <c r="AZ14" i="34"/>
  <c r="AY8" i="34"/>
  <c r="V9" i="34"/>
  <c r="AZ8" i="34"/>
  <c r="AU8" i="34"/>
  <c r="AX8" i="34"/>
  <c r="AT8" i="34"/>
  <c r="AW8" i="34"/>
  <c r="AV8" i="34"/>
  <c r="BV51" i="35" l="1"/>
  <c r="AH59" i="34"/>
  <c r="AP59" i="34"/>
  <c r="AP59" i="36"/>
  <c r="AH59" i="36"/>
  <c r="AP58" i="37"/>
  <c r="AH58" i="37"/>
  <c r="CI10" i="35"/>
  <c r="AS63" i="35"/>
  <c r="AS44" i="35" s="1"/>
  <c r="AP60" i="34"/>
  <c r="AH60" i="34"/>
  <c r="AH60" i="36"/>
  <c r="AP60" i="36"/>
  <c r="AH60" i="37"/>
  <c r="AP60" i="37"/>
  <c r="CI6" i="35"/>
  <c r="AS61" i="35"/>
  <c r="AS36" i="35" s="1"/>
  <c r="AW60" i="35"/>
  <c r="AS60" i="35"/>
  <c r="AP61" i="34"/>
  <c r="AH61" i="34"/>
  <c r="AP58" i="34"/>
  <c r="AS48" i="34" s="1"/>
  <c r="AH58" i="34"/>
  <c r="AP62" i="36"/>
  <c r="CI8" i="36" s="1"/>
  <c r="AH62" i="36"/>
  <c r="AP63" i="34"/>
  <c r="AH63" i="34"/>
  <c r="AH63" i="36"/>
  <c r="AP63" i="36"/>
  <c r="AP63" i="37"/>
  <c r="AH63" i="37"/>
  <c r="AH58" i="36"/>
  <c r="AP58" i="36"/>
  <c r="AP59" i="37"/>
  <c r="AH59" i="37"/>
  <c r="BE48" i="35"/>
  <c r="AC49" i="35" s="1"/>
  <c r="AC50" i="35" s="1"/>
  <c r="AH57" i="36"/>
  <c r="Q49" i="36" s="1"/>
  <c r="AP57" i="36"/>
  <c r="BA48" i="36" s="1"/>
  <c r="AP57" i="37"/>
  <c r="BA48" i="37" s="1"/>
  <c r="AH57" i="37"/>
  <c r="G49" i="35"/>
  <c r="CI4" i="35" s="1"/>
  <c r="AW58" i="35"/>
  <c r="AW59" i="35"/>
  <c r="AS28" i="35" s="1"/>
  <c r="AS58" i="35"/>
  <c r="AS24" i="35" s="1"/>
  <c r="AP57" i="34"/>
  <c r="BA48" i="34" s="1"/>
  <c r="AH57" i="34"/>
  <c r="Q49" i="34" s="1"/>
  <c r="AP61" i="36"/>
  <c r="AH61" i="36"/>
  <c r="AP61" i="37"/>
  <c r="AH61" i="37"/>
  <c r="AP62" i="37"/>
  <c r="CI8" i="37" s="1"/>
  <c r="AH62" i="37"/>
  <c r="CI7" i="35"/>
  <c r="CI9" i="35"/>
  <c r="AS62" i="35"/>
  <c r="AS40" i="35" s="1"/>
  <c r="AH62" i="34"/>
  <c r="AP62" i="34"/>
  <c r="CI8" i="34" s="1"/>
  <c r="AH57" i="38"/>
  <c r="Q49" i="38" s="1"/>
  <c r="AP57" i="38"/>
  <c r="BA48" i="38" s="1"/>
  <c r="AH59" i="38"/>
  <c r="AP59" i="38"/>
  <c r="AP62" i="38"/>
  <c r="CI8" i="38" s="1"/>
  <c r="AH62" i="38"/>
  <c r="AH58" i="38"/>
  <c r="AP58" i="38"/>
  <c r="AP60" i="38"/>
  <c r="AH60" i="38"/>
  <c r="AP63" i="38"/>
  <c r="AH63" i="38"/>
  <c r="AP61" i="38"/>
  <c r="AH61" i="38"/>
  <c r="Q49" i="37"/>
  <c r="BA51" i="35"/>
  <c r="Q51" i="35"/>
  <c r="BE48" i="34" l="1"/>
  <c r="AC49" i="34" s="1"/>
  <c r="AC50" i="34" s="1"/>
  <c r="AC51" i="35"/>
  <c r="AC52" i="35" s="1"/>
  <c r="BE51" i="35"/>
  <c r="CI10" i="36"/>
  <c r="AS63" i="36"/>
  <c r="AS44" i="36" s="1"/>
  <c r="G49" i="37"/>
  <c r="AW58" i="37"/>
  <c r="AS58" i="37"/>
  <c r="AW59" i="37"/>
  <c r="AS59" i="37"/>
  <c r="AS28" i="37" s="1"/>
  <c r="CI10" i="34"/>
  <c r="AS63" i="34"/>
  <c r="AS44" i="34" s="1"/>
  <c r="AS60" i="37"/>
  <c r="AW60" i="37"/>
  <c r="AS48" i="37"/>
  <c r="CI4" i="37" s="1"/>
  <c r="CI6" i="37"/>
  <c r="AS61" i="37"/>
  <c r="AS36" i="37" s="1"/>
  <c r="G49" i="36"/>
  <c r="AS59" i="36"/>
  <c r="CI9" i="37"/>
  <c r="CI7" i="37"/>
  <c r="AS62" i="37"/>
  <c r="AS40" i="37" s="1"/>
  <c r="AW60" i="36"/>
  <c r="AS60" i="36"/>
  <c r="AS48" i="36"/>
  <c r="G50" i="35"/>
  <c r="CI5" i="35"/>
  <c r="CI9" i="36"/>
  <c r="CI7" i="36"/>
  <c r="AS62" i="36"/>
  <c r="AS40" i="36" s="1"/>
  <c r="CI7" i="34"/>
  <c r="CI9" i="34"/>
  <c r="AS62" i="34"/>
  <c r="AS40" i="34" s="1"/>
  <c r="CI6" i="36"/>
  <c r="AS61" i="36"/>
  <c r="AS36" i="36" s="1"/>
  <c r="AS58" i="36"/>
  <c r="AW59" i="36"/>
  <c r="AW58" i="36"/>
  <c r="AS32" i="35"/>
  <c r="AW60" i="34"/>
  <c r="AS60" i="34"/>
  <c r="AS32" i="34" s="1"/>
  <c r="CI6" i="34"/>
  <c r="AS61" i="34"/>
  <c r="AS36" i="34" s="1"/>
  <c r="AS48" i="38"/>
  <c r="BE48" i="38" s="1"/>
  <c r="AC49" i="38" s="1"/>
  <c r="AC50" i="38" s="1"/>
  <c r="AC51" i="38" s="1"/>
  <c r="AC52" i="38" s="1"/>
  <c r="CI10" i="37"/>
  <c r="AS63" i="37"/>
  <c r="AS44" i="37" s="1"/>
  <c r="G49" i="34"/>
  <c r="AW59" i="34"/>
  <c r="AW58" i="34"/>
  <c r="AS58" i="34"/>
  <c r="AS24" i="34" s="1"/>
  <c r="AS59" i="34"/>
  <c r="G49" i="38"/>
  <c r="AW58" i="38"/>
  <c r="AS58" i="38"/>
  <c r="AW59" i="38"/>
  <c r="CI10" i="38"/>
  <c r="AS63" i="38"/>
  <c r="AS44" i="38" s="1"/>
  <c r="AS59" i="38"/>
  <c r="CI7" i="38"/>
  <c r="CI9" i="38"/>
  <c r="AS62" i="38"/>
  <c r="AS40" i="38" s="1"/>
  <c r="AS60" i="38"/>
  <c r="AW60" i="38"/>
  <c r="CI6" i="38"/>
  <c r="AS61" i="38"/>
  <c r="AS36" i="38" s="1"/>
  <c r="Q50" i="38"/>
  <c r="BV51" i="38"/>
  <c r="CI3" i="38"/>
  <c r="CI3" i="37"/>
  <c r="BV51" i="37"/>
  <c r="Q50" i="37"/>
  <c r="CI3" i="36"/>
  <c r="BV51" i="36"/>
  <c r="Q50" i="36"/>
  <c r="Q52" i="35"/>
  <c r="Q50" i="34"/>
  <c r="BV51" i="34"/>
  <c r="CI3" i="34"/>
  <c r="AC51" i="34" l="1"/>
  <c r="AC52" i="34" s="1"/>
  <c r="BE51" i="34"/>
  <c r="AS28" i="36"/>
  <c r="BE48" i="36"/>
  <c r="AC49" i="36" s="1"/>
  <c r="AC50" i="36" s="1"/>
  <c r="BE51" i="36" s="1"/>
  <c r="AS24" i="38"/>
  <c r="G50" i="37"/>
  <c r="V50" i="37" s="1"/>
  <c r="CI5" i="37"/>
  <c r="AS28" i="34"/>
  <c r="AS24" i="36"/>
  <c r="AS32" i="37"/>
  <c r="BE51" i="38"/>
  <c r="G51" i="35"/>
  <c r="AS51" i="35"/>
  <c r="BI51" i="35" s="1"/>
  <c r="V50" i="35"/>
  <c r="G50" i="34"/>
  <c r="CI5" i="34"/>
  <c r="CI4" i="34"/>
  <c r="BE48" i="37"/>
  <c r="AC49" i="37" s="1"/>
  <c r="AC50" i="37" s="1"/>
  <c r="G50" i="36"/>
  <c r="CI5" i="36"/>
  <c r="CI4" i="36"/>
  <c r="AS32" i="36"/>
  <c r="AS24" i="37"/>
  <c r="AS32" i="38"/>
  <c r="CI5" i="38"/>
  <c r="G50" i="38"/>
  <c r="CI4" i="38"/>
  <c r="BA51" i="38"/>
  <c r="Q51" i="38"/>
  <c r="Q52" i="38" s="1"/>
  <c r="AS28" i="38"/>
  <c r="BA51" i="37"/>
  <c r="Q51" i="37"/>
  <c r="BA51" i="36"/>
  <c r="Q51" i="36"/>
  <c r="Q51" i="34"/>
  <c r="BA51" i="34"/>
  <c r="AC51" i="36" l="1"/>
  <c r="AC52" i="36" s="1"/>
  <c r="BE51" i="37"/>
  <c r="AC51" i="37"/>
  <c r="AC52" i="37" s="1"/>
  <c r="G51" i="34"/>
  <c r="G52" i="34" s="1"/>
  <c r="AS51" i="34"/>
  <c r="BI51" i="34" s="1"/>
  <c r="V50" i="34"/>
  <c r="G51" i="37"/>
  <c r="G52" i="37" s="1"/>
  <c r="AS51" i="37"/>
  <c r="G51" i="36"/>
  <c r="G52" i="36" s="1"/>
  <c r="AS51" i="36"/>
  <c r="BI51" i="36" s="1"/>
  <c r="V50" i="36"/>
  <c r="G52" i="35"/>
  <c r="V51" i="35"/>
  <c r="V52" i="35" s="1"/>
  <c r="V50" i="38"/>
  <c r="G51" i="38"/>
  <c r="AS51" i="38"/>
  <c r="BI51" i="38" s="1"/>
  <c r="Q52" i="37"/>
  <c r="Q52" i="36"/>
  <c r="Q52" i="34"/>
  <c r="V51" i="34"/>
  <c r="V52" i="34" s="1"/>
  <c r="BI51" i="37" l="1"/>
  <c r="V51" i="36"/>
  <c r="V52" i="36" s="1"/>
  <c r="V51" i="37"/>
  <c r="V52" i="37" s="1"/>
  <c r="G52" i="38"/>
  <c r="V51" i="38"/>
  <c r="V52" i="38" s="1"/>
  <c r="T67" i="29" l="1"/>
  <c r="AW63" i="29"/>
  <c r="AW62" i="29"/>
  <c r="AW61" i="29"/>
  <c r="AD53" i="29"/>
  <c r="H53" i="29"/>
  <c r="BN51" i="29"/>
  <c r="L50" i="29"/>
  <c r="L51" i="29" s="1"/>
  <c r="L52" i="29" s="1"/>
  <c r="AC48" i="29"/>
  <c r="G48" i="29"/>
  <c r="V45" i="29"/>
  <c r="V44" i="29"/>
  <c r="V41" i="29"/>
  <c r="V40" i="29"/>
  <c r="G40" i="29"/>
  <c r="V37" i="29"/>
  <c r="V36" i="29"/>
  <c r="V33" i="29"/>
  <c r="V32" i="29"/>
  <c r="V30" i="29"/>
  <c r="V29" i="29"/>
  <c r="V28" i="29"/>
  <c r="V26" i="29"/>
  <c r="V25" i="29"/>
  <c r="V24" i="29"/>
  <c r="V22" i="29"/>
  <c r="V21" i="29"/>
  <c r="AS20" i="29"/>
  <c r="AK20" i="29"/>
  <c r="AC20" i="29"/>
  <c r="P15" i="29"/>
  <c r="AA14" i="29"/>
  <c r="B12" i="29"/>
  <c r="AA11" i="29"/>
  <c r="V11" i="29"/>
  <c r="AY11" i="29" s="1"/>
  <c r="L10" i="29"/>
  <c r="G10" i="29"/>
  <c r="B10" i="29"/>
  <c r="Q10" i="29" s="1"/>
  <c r="AA8" i="29"/>
  <c r="V8" i="29"/>
  <c r="AZ8" i="29" s="1"/>
  <c r="AM5" i="29"/>
  <c r="CI2" i="29"/>
  <c r="BF1" i="29"/>
  <c r="AS1" i="29"/>
  <c r="V14" i="29" s="1"/>
  <c r="AI1" i="29"/>
  <c r="AA11" i="20"/>
  <c r="AP63" i="29" l="1"/>
  <c r="AH63" i="29"/>
  <c r="CI10" i="29" s="1"/>
  <c r="AS63" i="29"/>
  <c r="AS44" i="29" s="1"/>
  <c r="AW14" i="29"/>
  <c r="AV14" i="29"/>
  <c r="AU14" i="29"/>
  <c r="V15" i="29"/>
  <c r="AT14" i="29"/>
  <c r="AX14" i="29"/>
  <c r="AZ14" i="29"/>
  <c r="AY14" i="29"/>
  <c r="AT8" i="29"/>
  <c r="V9" i="29"/>
  <c r="V12" i="29"/>
  <c r="AV8" i="29"/>
  <c r="AU11" i="29"/>
  <c r="AZ11" i="29"/>
  <c r="AX8" i="29"/>
  <c r="AW11" i="29"/>
  <c r="AW51" i="29"/>
  <c r="AU8" i="29"/>
  <c r="AT11" i="29"/>
  <c r="AW8" i="29"/>
  <c r="AV11" i="29"/>
  <c r="AY8" i="29"/>
  <c r="AX11" i="29"/>
  <c r="AP58" i="29" l="1"/>
  <c r="AH58" i="29"/>
  <c r="AH57" i="29"/>
  <c r="AP57" i="29"/>
  <c r="BA48" i="29" s="1"/>
  <c r="AP61" i="29"/>
  <c r="AH61" i="29"/>
  <c r="AH62" i="29"/>
  <c r="AP62" i="29"/>
  <c r="CI8" i="29" s="1"/>
  <c r="AP60" i="29"/>
  <c r="AH60" i="29"/>
  <c r="AH59" i="29"/>
  <c r="AP59" i="29"/>
  <c r="Q49" i="29"/>
  <c r="CI7" i="29" l="1"/>
  <c r="CI9" i="29"/>
  <c r="AS62" i="29"/>
  <c r="AS40" i="29" s="1"/>
  <c r="AS59" i="29"/>
  <c r="G49" i="29"/>
  <c r="AW58" i="29"/>
  <c r="AS58" i="29"/>
  <c r="AW59" i="29"/>
  <c r="CI6" i="29"/>
  <c r="AS61" i="29"/>
  <c r="AS36" i="29" s="1"/>
  <c r="AW60" i="29"/>
  <c r="AS60" i="29"/>
  <c r="AS32" i="29" s="1"/>
  <c r="AS48" i="29"/>
  <c r="BE48" i="29" s="1"/>
  <c r="AC49" i="29" s="1"/>
  <c r="AC50" i="29" s="1"/>
  <c r="AC51" i="29" s="1"/>
  <c r="AC52" i="29" s="1"/>
  <c r="Q50" i="29"/>
  <c r="CI3" i="29"/>
  <c r="BV51" i="29"/>
  <c r="BE51" i="29" l="1"/>
  <c r="AS24" i="29"/>
  <c r="G50" i="29"/>
  <c r="V50" i="29" s="1"/>
  <c r="CI5" i="29"/>
  <c r="CI4" i="29"/>
  <c r="AS28" i="29"/>
  <c r="Q51" i="29"/>
  <c r="BA51" i="29"/>
  <c r="AS51" i="29" l="1"/>
  <c r="BI51" i="29" s="1"/>
  <c r="G51" i="29"/>
  <c r="G52" i="29" s="1"/>
  <c r="Q52" i="29"/>
  <c r="V51" i="29" l="1"/>
  <c r="V52" i="29" s="1"/>
  <c r="T67" i="28"/>
  <c r="AW63" i="28"/>
  <c r="AW62" i="28"/>
  <c r="AW61" i="28"/>
  <c r="AD53" i="28"/>
  <c r="H53" i="28"/>
  <c r="AC48" i="28"/>
  <c r="G48" i="28"/>
  <c r="V45" i="28"/>
  <c r="V44" i="28"/>
  <c r="V41" i="28"/>
  <c r="V40" i="28"/>
  <c r="G40" i="28"/>
  <c r="V37" i="28"/>
  <c r="V36" i="28"/>
  <c r="V33" i="28"/>
  <c r="V32" i="28"/>
  <c r="V30" i="28"/>
  <c r="V29" i="28"/>
  <c r="V28" i="28"/>
  <c r="V26" i="28"/>
  <c r="V25" i="28"/>
  <c r="V24" i="28"/>
  <c r="V22" i="28"/>
  <c r="V21" i="28"/>
  <c r="AK20" i="28"/>
  <c r="AC20" i="28"/>
  <c r="P15" i="28"/>
  <c r="B12" i="28"/>
  <c r="L10" i="28"/>
  <c r="G10" i="28"/>
  <c r="B10" i="28"/>
  <c r="AM5" i="28"/>
  <c r="CI2" i="28"/>
  <c r="BF1" i="28"/>
  <c r="AS1" i="28"/>
  <c r="V8" i="28" s="1"/>
  <c r="AI1" i="28"/>
  <c r="BN51" i="28" l="1"/>
  <c r="V14" i="28"/>
  <c r="AY14" i="28" s="1"/>
  <c r="Q10" i="28"/>
  <c r="V11" i="28"/>
  <c r="AY11" i="28" s="1"/>
  <c r="AA8" i="28"/>
  <c r="AA11" i="28"/>
  <c r="AS20" i="28"/>
  <c r="AZ8" i="28"/>
  <c r="AY8" i="28"/>
  <c r="V9" i="28"/>
  <c r="AX8" i="28"/>
  <c r="AW8" i="28"/>
  <c r="AV8" i="28"/>
  <c r="AU8" i="28"/>
  <c r="AT8" i="28"/>
  <c r="AA14" i="28"/>
  <c r="AM5" i="12"/>
  <c r="AH58" i="28" l="1"/>
  <c r="AP58" i="28"/>
  <c r="AH59" i="28"/>
  <c r="AS59" i="28" s="1"/>
  <c r="AP59" i="28"/>
  <c r="AP60" i="28"/>
  <c r="AH60" i="28"/>
  <c r="AP61" i="28"/>
  <c r="AH61" i="28"/>
  <c r="AP62" i="28"/>
  <c r="CI8" i="28" s="1"/>
  <c r="AH62" i="28"/>
  <c r="AP63" i="28"/>
  <c r="AH63" i="28"/>
  <c r="AH57" i="28"/>
  <c r="Q49" i="28" s="1"/>
  <c r="AP57" i="28"/>
  <c r="BA48" i="28" s="1"/>
  <c r="AZ14" i="28"/>
  <c r="V15" i="28"/>
  <c r="AT14" i="28"/>
  <c r="AU14" i="28"/>
  <c r="AZ11" i="28"/>
  <c r="AT11" i="28"/>
  <c r="V12" i="28"/>
  <c r="AX11" i="28"/>
  <c r="AV11" i="28"/>
  <c r="AU11" i="28"/>
  <c r="AW11" i="28"/>
  <c r="AV14" i="28"/>
  <c r="AX14" i="28"/>
  <c r="AW14" i="28"/>
  <c r="AW60" i="28" l="1"/>
  <c r="AS60" i="28"/>
  <c r="AS32" i="28" s="1"/>
  <c r="CI3" i="28"/>
  <c r="Q50" i="28"/>
  <c r="BV51" i="28"/>
  <c r="CI6" i="28"/>
  <c r="L50" i="28"/>
  <c r="AS61" i="28"/>
  <c r="AS36" i="28" s="1"/>
  <c r="CI10" i="28"/>
  <c r="AS63" i="28"/>
  <c r="AS44" i="28" s="1"/>
  <c r="CI7" i="28"/>
  <c r="CI9" i="28"/>
  <c r="AS62" i="28"/>
  <c r="AS40" i="28" s="1"/>
  <c r="AS48" i="28"/>
  <c r="BE48" i="28" s="1"/>
  <c r="AC49" i="28" s="1"/>
  <c r="AC50" i="28" s="1"/>
  <c r="G49" i="28"/>
  <c r="AW58" i="28"/>
  <c r="AS58" i="28"/>
  <c r="AW59" i="28"/>
  <c r="AS28" i="28" s="1"/>
  <c r="BN51" i="21"/>
  <c r="T67" i="21"/>
  <c r="AW63" i="21"/>
  <c r="AW62" i="21"/>
  <c r="AW61" i="21"/>
  <c r="H53" i="21"/>
  <c r="L50" i="21"/>
  <c r="AC48" i="21"/>
  <c r="G48" i="21"/>
  <c r="V45" i="21"/>
  <c r="V44" i="21"/>
  <c r="V41" i="21"/>
  <c r="V40" i="21"/>
  <c r="G40" i="21"/>
  <c r="V37" i="21"/>
  <c r="V36" i="21"/>
  <c r="V33" i="21"/>
  <c r="V32" i="21"/>
  <c r="V30" i="21"/>
  <c r="V29" i="21"/>
  <c r="V28" i="21"/>
  <c r="V26" i="21"/>
  <c r="V25" i="21"/>
  <c r="V24" i="21"/>
  <c r="V22" i="21"/>
  <c r="V21" i="21"/>
  <c r="AK20" i="21"/>
  <c r="AC20" i="21"/>
  <c r="P15" i="21"/>
  <c r="AD53" i="21" s="1"/>
  <c r="AA14" i="21"/>
  <c r="V14" i="21"/>
  <c r="AX14" i="21" s="1"/>
  <c r="B12" i="21"/>
  <c r="AA11" i="21"/>
  <c r="L10" i="21"/>
  <c r="G10" i="21"/>
  <c r="B10" i="21"/>
  <c r="AM5" i="21"/>
  <c r="BF1" i="21"/>
  <c r="AS1" i="21"/>
  <c r="AS20" i="21" s="1"/>
  <c r="AI1" i="21"/>
  <c r="CI2" i="21" s="1"/>
  <c r="T67" i="20"/>
  <c r="AW63" i="20"/>
  <c r="AW62" i="20"/>
  <c r="AW61" i="20"/>
  <c r="AD53" i="20"/>
  <c r="H53" i="20"/>
  <c r="AC48" i="20"/>
  <c r="G48" i="20"/>
  <c r="V45" i="20"/>
  <c r="V44" i="20"/>
  <c r="V41" i="20"/>
  <c r="V40" i="20"/>
  <c r="G40" i="20"/>
  <c r="V37" i="20"/>
  <c r="V36" i="20"/>
  <c r="V33" i="20"/>
  <c r="V32" i="20"/>
  <c r="V30" i="20"/>
  <c r="V29" i="20"/>
  <c r="V28" i="20"/>
  <c r="V26" i="20"/>
  <c r="V25" i="20"/>
  <c r="V24" i="20"/>
  <c r="V22" i="20"/>
  <c r="V21" i="20"/>
  <c r="AK20" i="20"/>
  <c r="AC20" i="20"/>
  <c r="P15" i="20"/>
  <c r="B12" i="20"/>
  <c r="L10" i="20"/>
  <c r="G10" i="20"/>
  <c r="B10" i="20"/>
  <c r="AM5" i="20"/>
  <c r="BN51" i="20" s="1"/>
  <c r="BF1" i="20"/>
  <c r="AS1" i="20"/>
  <c r="V8" i="20" s="1"/>
  <c r="AI1" i="20"/>
  <c r="CI2" i="20" s="1"/>
  <c r="BE51" i="28" l="1"/>
  <c r="AC51" i="28"/>
  <c r="AC52" i="28" s="1"/>
  <c r="CI5" i="28"/>
  <c r="CI4" i="28"/>
  <c r="G50" i="28"/>
  <c r="Q51" i="28"/>
  <c r="Q52" i="28" s="1"/>
  <c r="BA51" i="28"/>
  <c r="AW51" i="28"/>
  <c r="L51" i="28"/>
  <c r="L52" i="28" s="1"/>
  <c r="AS24" i="28"/>
  <c r="AA8" i="20"/>
  <c r="AS20" i="20"/>
  <c r="V11" i="20"/>
  <c r="AY11" i="20" s="1"/>
  <c r="AW51" i="21"/>
  <c r="Q10" i="20"/>
  <c r="Q10" i="21"/>
  <c r="AY14" i="21"/>
  <c r="AZ14" i="21"/>
  <c r="AT14" i="21"/>
  <c r="V15" i="21"/>
  <c r="AU14" i="21"/>
  <c r="V8" i="21"/>
  <c r="AV14" i="21"/>
  <c r="AA8" i="21"/>
  <c r="V11" i="21"/>
  <c r="AW14" i="21"/>
  <c r="L51" i="21"/>
  <c r="L52" i="21" s="1"/>
  <c r="V9" i="20"/>
  <c r="AZ8" i="20"/>
  <c r="AY8" i="20"/>
  <c r="AX8" i="20"/>
  <c r="AW8" i="20"/>
  <c r="AV8" i="20"/>
  <c r="AT8" i="20"/>
  <c r="AU8" i="20"/>
  <c r="V14" i="20"/>
  <c r="AA14" i="20"/>
  <c r="AH61" i="20" l="1"/>
  <c r="AP61" i="20"/>
  <c r="AP60" i="20"/>
  <c r="AH60" i="20"/>
  <c r="AH62" i="20"/>
  <c r="AP62" i="20"/>
  <c r="CI8" i="20" s="1"/>
  <c r="AP63" i="20"/>
  <c r="AH63" i="20"/>
  <c r="AP58" i="20"/>
  <c r="AH58" i="20"/>
  <c r="AP57" i="20"/>
  <c r="BA48" i="20" s="1"/>
  <c r="AH57" i="20"/>
  <c r="AP59" i="20"/>
  <c r="AH59" i="20"/>
  <c r="AS59" i="20" s="1"/>
  <c r="AS51" i="28"/>
  <c r="BI51" i="28" s="1"/>
  <c r="G51" i="28"/>
  <c r="V50" i="28"/>
  <c r="AV11" i="20"/>
  <c r="V12" i="20"/>
  <c r="AU11" i="20"/>
  <c r="AX11" i="20"/>
  <c r="AZ11" i="20"/>
  <c r="AT11" i="20"/>
  <c r="AW11" i="20"/>
  <c r="AZ11" i="21"/>
  <c r="AY11" i="21"/>
  <c r="AU11" i="21"/>
  <c r="AX11" i="21"/>
  <c r="AV11" i="21"/>
  <c r="AW11" i="21"/>
  <c r="V12" i="21"/>
  <c r="AT11" i="21"/>
  <c r="AZ8" i="21"/>
  <c r="V9" i="21"/>
  <c r="AY8" i="21"/>
  <c r="AV8" i="21"/>
  <c r="AT8" i="21"/>
  <c r="AX8" i="21"/>
  <c r="AW8" i="21"/>
  <c r="AU8" i="21"/>
  <c r="AV14" i="20"/>
  <c r="AU14" i="20"/>
  <c r="AT14" i="20"/>
  <c r="V15" i="20"/>
  <c r="AW14" i="20"/>
  <c r="AZ14" i="20"/>
  <c r="AY14" i="20"/>
  <c r="AX14" i="20"/>
  <c r="Q49" i="20"/>
  <c r="G52" i="28" l="1"/>
  <c r="V51" i="28"/>
  <c r="V52" i="28" s="1"/>
  <c r="AP60" i="21"/>
  <c r="AH60" i="21"/>
  <c r="CI7" i="20"/>
  <c r="CI9" i="20"/>
  <c r="AS62" i="20"/>
  <c r="AS40" i="20" s="1"/>
  <c r="AP63" i="21"/>
  <c r="AH63" i="21"/>
  <c r="AP58" i="21"/>
  <c r="AS48" i="21" s="1"/>
  <c r="AH58" i="21"/>
  <c r="AH61" i="21"/>
  <c r="AP61" i="21"/>
  <c r="AW60" i="20"/>
  <c r="AS60" i="20"/>
  <c r="CI10" i="20"/>
  <c r="AS63" i="20"/>
  <c r="AS44" i="20" s="1"/>
  <c r="AH59" i="21"/>
  <c r="AS59" i="21" s="1"/>
  <c r="AP59" i="21"/>
  <c r="G49" i="20"/>
  <c r="AS58" i="20"/>
  <c r="AW58" i="20"/>
  <c r="AW59" i="20"/>
  <c r="AS28" i="20" s="1"/>
  <c r="AP57" i="21"/>
  <c r="BA48" i="21" s="1"/>
  <c r="AH57" i="21"/>
  <c r="Q49" i="21" s="1"/>
  <c r="AP62" i="21"/>
  <c r="CI8" i="21" s="1"/>
  <c r="AH62" i="21"/>
  <c r="AS48" i="20"/>
  <c r="L50" i="20"/>
  <c r="CI6" i="20"/>
  <c r="AS61" i="20"/>
  <c r="AS36" i="20" s="1"/>
  <c r="BV51" i="20"/>
  <c r="CI3" i="20"/>
  <c r="Q50" i="20"/>
  <c r="AS32" i="20" l="1"/>
  <c r="L51" i="20"/>
  <c r="L52" i="20" s="1"/>
  <c r="AW51" i="20"/>
  <c r="BE48" i="20"/>
  <c r="AC49" i="20" s="1"/>
  <c r="AC50" i="20" s="1"/>
  <c r="CI7" i="21"/>
  <c r="CI9" i="21"/>
  <c r="AS62" i="21"/>
  <c r="AS40" i="21" s="1"/>
  <c r="G50" i="20"/>
  <c r="V50" i="20" s="1"/>
  <c r="CI5" i="20"/>
  <c r="CI4" i="20"/>
  <c r="CI6" i="21"/>
  <c r="AS61" i="21"/>
  <c r="AS36" i="21" s="1"/>
  <c r="AW60" i="21"/>
  <c r="AS60" i="21"/>
  <c r="AS32" i="21" s="1"/>
  <c r="AS24" i="20"/>
  <c r="BE48" i="21"/>
  <c r="AC49" i="21" s="1"/>
  <c r="AC50" i="21" s="1"/>
  <c r="BE51" i="21" s="1"/>
  <c r="G49" i="21"/>
  <c r="AW58" i="21"/>
  <c r="AW59" i="21"/>
  <c r="AS58" i="21"/>
  <c r="AS24" i="21" s="1"/>
  <c r="AS28" i="21"/>
  <c r="CI10" i="21"/>
  <c r="AS63" i="21"/>
  <c r="AS44" i="21" s="1"/>
  <c r="BA51" i="20"/>
  <c r="Q51" i="20"/>
  <c r="BV51" i="21"/>
  <c r="CI3" i="21"/>
  <c r="Q50" i="21"/>
  <c r="AS51" i="20" l="1"/>
  <c r="G51" i="20"/>
  <c r="G52" i="20" s="1"/>
  <c r="AC51" i="21"/>
  <c r="AC52" i="21" s="1"/>
  <c r="BE51" i="20"/>
  <c r="AC51" i="20"/>
  <c r="AC52" i="20" s="1"/>
  <c r="BI51" i="20"/>
  <c r="CI5" i="21"/>
  <c r="CI4" i="21"/>
  <c r="G50" i="21"/>
  <c r="V50" i="21" s="1"/>
  <c r="BA51" i="21"/>
  <c r="Q51" i="21"/>
  <c r="Q52" i="20"/>
  <c r="V51" i="20"/>
  <c r="V52" i="20" s="1"/>
  <c r="AS51" i="21" l="1"/>
  <c r="BI51" i="21" s="1"/>
  <c r="G51" i="21"/>
  <c r="G52" i="21" s="1"/>
  <c r="Q52" i="21"/>
  <c r="V51" i="21" l="1"/>
  <c r="V52" i="21" s="1"/>
  <c r="AS1" i="12"/>
  <c r="BF1" i="12"/>
  <c r="G40" i="12"/>
  <c r="L10" i="12"/>
  <c r="G10" i="12"/>
  <c r="B10" i="12"/>
  <c r="V11" i="12" l="1"/>
  <c r="V12" i="12" s="1"/>
  <c r="V8" i="12"/>
  <c r="R201" i="18"/>
  <c r="AK197" i="18"/>
  <c r="AK232" i="18" s="1"/>
  <c r="AK187" i="18"/>
  <c r="AK231" i="18" s="1"/>
  <c r="V90" i="18"/>
  <c r="AC87" i="18"/>
  <c r="AI87" i="18" s="1"/>
  <c r="V85" i="18"/>
  <c r="AC82" i="18"/>
  <c r="AI82" i="18" s="1"/>
  <c r="U80" i="18"/>
  <c r="U70" i="18"/>
  <c r="AH43" i="18"/>
  <c r="AK42" i="18"/>
  <c r="AK214" i="18" s="1"/>
  <c r="AB37" i="18"/>
  <c r="AK213" i="18" s="1"/>
  <c r="Q28" i="18"/>
  <c r="AI1" i="12"/>
  <c r="CI2" i="12" s="1"/>
  <c r="B12" i="12"/>
  <c r="AK220" i="18" l="1"/>
  <c r="AK221" i="18"/>
  <c r="V33" i="12"/>
  <c r="AW63" i="12" l="1"/>
  <c r="AW62" i="12"/>
  <c r="AW61" i="12"/>
  <c r="AK56" i="12" l="1"/>
  <c r="AC48" i="12"/>
  <c r="AC56" i="12"/>
  <c r="G48" i="12"/>
  <c r="AK20" i="12"/>
  <c r="AC20" i="12"/>
  <c r="H53" i="12"/>
  <c r="P15" i="12" l="1"/>
  <c r="AD53" i="12" s="1"/>
  <c r="V45" i="12" l="1"/>
  <c r="V44" i="12"/>
  <c r="Z63" i="12" s="1"/>
  <c r="V41" i="12"/>
  <c r="V40" i="12"/>
  <c r="V37" i="12"/>
  <c r="V36" i="12"/>
  <c r="Z61" i="12" s="1"/>
  <c r="V32" i="12"/>
  <c r="Z60" i="12" s="1"/>
  <c r="V30" i="12"/>
  <c r="V29" i="12"/>
  <c r="V28" i="12"/>
  <c r="V26" i="12"/>
  <c r="V25" i="12"/>
  <c r="V24" i="12"/>
  <c r="V22" i="12"/>
  <c r="V21" i="12"/>
  <c r="Z57" i="12" s="1"/>
  <c r="Z58" i="12" l="1"/>
  <c r="Z59" i="12"/>
  <c r="Z62" i="12"/>
  <c r="Q10" i="12"/>
  <c r="E6" i="14" l="1"/>
  <c r="E12" i="14"/>
  <c r="E18" i="14"/>
  <c r="E20" i="14"/>
  <c r="E7" i="14"/>
  <c r="E8" i="14"/>
  <c r="E13" i="14"/>
  <c r="E14" i="14"/>
  <c r="E9" i="14"/>
  <c r="E15" i="14"/>
  <c r="E10" i="14"/>
  <c r="E19" i="14"/>
  <c r="E16" i="14"/>
  <c r="E11" i="14"/>
  <c r="E21" i="14"/>
  <c r="E17" i="14"/>
  <c r="E22" i="14"/>
  <c r="E23" i="14"/>
  <c r="BN51" i="12"/>
  <c r="AB60" i="18" l="1"/>
  <c r="AS20" i="12"/>
  <c r="V14" i="12"/>
  <c r="V15" i="12" s="1"/>
  <c r="AA11" i="12"/>
  <c r="AA14" i="12"/>
  <c r="AA8" i="12"/>
  <c r="V9" i="12"/>
  <c r="AT8" i="12" l="1"/>
  <c r="AT11" i="12"/>
  <c r="AZ8" i="12"/>
  <c r="AY8" i="12"/>
  <c r="AW8" i="12"/>
  <c r="AX8" i="12"/>
  <c r="AU8" i="12"/>
  <c r="AV8" i="12"/>
  <c r="AX11" i="12"/>
  <c r="AY11" i="12"/>
  <c r="AZ11" i="12"/>
  <c r="AW11" i="12"/>
  <c r="AU11" i="12"/>
  <c r="AV11" i="12"/>
  <c r="AT14" i="12"/>
  <c r="AV14" i="12"/>
  <c r="AU14" i="12"/>
  <c r="AX14" i="12"/>
  <c r="AY14" i="12"/>
  <c r="AW14" i="12"/>
  <c r="AZ14" i="12"/>
  <c r="AH58" i="12" l="1"/>
  <c r="AP58" i="12"/>
  <c r="AH61" i="12"/>
  <c r="CI6" i="12" s="1"/>
  <c r="AP61" i="12"/>
  <c r="AH60" i="12"/>
  <c r="AP60" i="12"/>
  <c r="AH59" i="12"/>
  <c r="AP59" i="12"/>
  <c r="AP62" i="12"/>
  <c r="AH62" i="12"/>
  <c r="AP63" i="12"/>
  <c r="AH63" i="12"/>
  <c r="AH57" i="12"/>
  <c r="AP57" i="12"/>
  <c r="BA48" i="12" s="1"/>
  <c r="Q49" i="12"/>
  <c r="BV51" i="12" s="1"/>
  <c r="T67" i="18" s="1"/>
  <c r="AW60" i="12"/>
  <c r="CI8" i="12"/>
  <c r="S144" i="18" s="1"/>
  <c r="AB132" i="18" l="1"/>
  <c r="AB130" i="18"/>
  <c r="AS48" i="12"/>
  <c r="Q50" i="12"/>
  <c r="CI3" i="12"/>
  <c r="AR74" i="18" s="1"/>
  <c r="AH67" i="18"/>
  <c r="AB68" i="18"/>
  <c r="AH68" i="18" s="1"/>
  <c r="AK217" i="18" s="1"/>
  <c r="AW59" i="12"/>
  <c r="CI9" i="12"/>
  <c r="AM141" i="18" s="1"/>
  <c r="T67" i="12"/>
  <c r="CI10" i="12"/>
  <c r="AS62" i="12"/>
  <c r="AS40" i="12" s="1"/>
  <c r="CI7" i="12"/>
  <c r="S143" i="18" s="1"/>
  <c r="G49" i="12"/>
  <c r="G50" i="12" s="1"/>
  <c r="AS61" i="12"/>
  <c r="AS36" i="12" s="1"/>
  <c r="AS63" i="12"/>
  <c r="AS44" i="12" s="1"/>
  <c r="AS59" i="12"/>
  <c r="AS60" i="12"/>
  <c r="AS32" i="12" s="1"/>
  <c r="AS58" i="12"/>
  <c r="AW58" i="12"/>
  <c r="AI150" i="18" l="1"/>
  <c r="AI147" i="18"/>
  <c r="Z75" i="18"/>
  <c r="AK218" i="18" s="1"/>
  <c r="BA51" i="12"/>
  <c r="U79" i="18" s="1"/>
  <c r="Q51" i="12"/>
  <c r="Q52" i="12" s="1"/>
  <c r="AK181" i="18"/>
  <c r="AK228" i="18" s="1"/>
  <c r="AK226" i="18"/>
  <c r="G51" i="12"/>
  <c r="AS51" i="12"/>
  <c r="L50" i="12"/>
  <c r="AD129" i="18"/>
  <c r="AD131" i="18"/>
  <c r="AS28" i="12"/>
  <c r="CI5" i="12"/>
  <c r="AM116" i="18" s="1"/>
  <c r="CI4" i="12"/>
  <c r="AS24" i="12"/>
  <c r="BE48" i="12"/>
  <c r="AC49" i="12" s="1"/>
  <c r="AC50" i="12" s="1"/>
  <c r="AI93" i="18" l="1"/>
  <c r="AI95" i="18"/>
  <c r="AK223" i="18" s="1"/>
  <c r="AK153" i="18"/>
  <c r="AK227" i="18" s="1"/>
  <c r="AB79" i="18"/>
  <c r="AK219" i="18" s="1"/>
  <c r="T98" i="18"/>
  <c r="AK103" i="18" s="1"/>
  <c r="L51" i="12"/>
  <c r="V51" i="12" s="1"/>
  <c r="AW51" i="12"/>
  <c r="AC51" i="12"/>
  <c r="BE51" i="12"/>
  <c r="AM129" i="18"/>
  <c r="AK134" i="18" s="1"/>
  <c r="AK225" i="18" s="1"/>
  <c r="V50" i="12"/>
  <c r="Q18" i="18" l="1"/>
  <c r="S118" i="18"/>
  <c r="L52" i="12"/>
  <c r="T106" i="18"/>
  <c r="AK114" i="18" s="1"/>
  <c r="G52" i="12"/>
  <c r="V52" i="12"/>
  <c r="BI51" i="12"/>
  <c r="Q19" i="18" l="1"/>
  <c r="Q25" i="18" s="1"/>
  <c r="Y25" i="18" s="1"/>
  <c r="AK125" i="18"/>
  <c r="AK224" i="18" s="1"/>
  <c r="AK222" i="18"/>
  <c r="Q21" i="18"/>
  <c r="AC52" i="12"/>
  <c r="Y20" i="18" l="1"/>
  <c r="AK210" i="18" s="1"/>
  <c r="AA25" i="18"/>
  <c r="AK212" i="18" s="1"/>
  <c r="Y21" i="18"/>
  <c r="AK211"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6"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9"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1427909F-DD73-4011-A7D4-836903C4A761}">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01C5E5B5-7DAA-4BDE-9175-0359253BAF46}">
      <text>
        <r>
          <rPr>
            <sz val="9"/>
            <color rgb="FF000000"/>
            <rFont val="MS P ゴシック"/>
            <family val="3"/>
            <charset val="128"/>
          </rPr>
          <t>令和５年度にベア加算を算定し、令和６年４・５月にも継続してベア加算を算定する場合「１」</t>
        </r>
      </text>
    </comment>
    <comment ref="Y4" authorId="0" shapeId="0" xr:uid="{5437DBC6-126A-4C37-A1DC-4A165055F52B}">
      <text>
        <r>
          <rPr>
            <sz val="9"/>
            <color rgb="FF000000"/>
            <rFont val="MS P ゴシック"/>
            <family val="3"/>
            <charset val="128"/>
          </rPr>
          <t>必ずプルダウンで選択してください。</t>
        </r>
      </text>
    </comment>
    <comment ref="AE4" authorId="0" shapeId="0" xr:uid="{E27C2B54-3445-423B-AE35-F8865BEB1946}">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7C5B3E69-07EE-4DC6-AB3A-20A627F0E721}">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9562FB30-B5A6-4554-85DA-342DF30B4809}">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FE84A47-C4C9-42EE-9886-6618BE05D7AB}">
      <text>
        <r>
          <rPr>
            <sz val="9"/>
            <color rgb="FF000000"/>
            <rFont val="MS P ゴシック"/>
            <family val="3"/>
            <charset val="128"/>
          </rPr>
          <t>４・５月に処遇Ⅰ、６月以降に処遇Ⅰ相当の加算区分を算定する場合は「１」</t>
        </r>
      </text>
    </comment>
    <comment ref="CI6" authorId="0" shapeId="0" xr:uid="{4E960BF7-DC29-46C0-BC27-67967897CF4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DF5F629F-423D-4C37-99BB-ED3529D5C18D}">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E4DB34DF-1C7D-418D-A7A7-44AC44A289D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1904BFB8-4B4A-4167-9DAB-17B593830F7F}">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83BA929-34B6-41AB-A11E-FF00427F0405}">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A97384AA-7BB5-4047-8BC5-FB5F0104A732}">
      <text>
        <r>
          <rPr>
            <sz val="9"/>
            <color rgb="FF000000"/>
            <rFont val="MS P ゴシック"/>
            <family val="3"/>
            <charset val="128"/>
          </rPr>
          <t>算定していない場合は、
「特定加算なし」を選択してください。</t>
        </r>
      </text>
    </comment>
    <comment ref="L9" authorId="0" shapeId="0" xr:uid="{136108A5-6C4C-44E6-87E3-AAA39E4182B5}">
      <text>
        <r>
          <rPr>
            <sz val="9"/>
            <color rgb="FF000000"/>
            <rFont val="MS P ゴシック"/>
            <family val="3"/>
            <charset val="128"/>
          </rPr>
          <t>算定していない場合は、
「ベア加算なし」を選択してください。</t>
        </r>
      </text>
    </comment>
    <comment ref="V9" authorId="1" shapeId="0" xr:uid="{823DCAFB-2193-475D-B7E6-7E0B8DBAC15C}">
      <text>
        <r>
          <rPr>
            <sz val="9"/>
            <color indexed="81"/>
            <rFont val="MS P ゴシック"/>
            <family val="3"/>
            <charset val="128"/>
          </rPr>
          <t>「新加算Ⅱ」が表示され、加算率が「エラー」と表示された場合は「新加算Ⅰ」と読み替えること。</t>
        </r>
      </text>
    </comment>
    <comment ref="CI9" authorId="0" shapeId="0" xr:uid="{1B607136-8E70-4722-81B9-E3B7C890BCD8}">
      <text>
        <r>
          <rPr>
            <sz val="9"/>
            <color rgb="FF000000"/>
            <rFont val="MS P ゴシック"/>
            <family val="3"/>
            <charset val="128"/>
          </rPr>
          <t>キャリアパス要件Ⅴで「満たす」を選択していれば「１」</t>
        </r>
      </text>
    </comment>
    <comment ref="CI10" authorId="0" shapeId="0" xr:uid="{7B5C19DB-C64E-4992-9FDC-D44012CAB0F1}">
      <text>
        <r>
          <rPr>
            <sz val="9"/>
            <color rgb="FF000000"/>
            <rFont val="MS P ゴシック"/>
            <family val="3"/>
            <charset val="128"/>
          </rPr>
          <t>職場環境等要件の上位区分を「満たす」と選択していれば「１」</t>
        </r>
      </text>
    </comment>
    <comment ref="V12" authorId="1" shapeId="0" xr:uid="{CB759AA4-CF4C-4D6F-8A70-8D647C2B7218}">
      <text>
        <r>
          <rPr>
            <sz val="9"/>
            <color indexed="81"/>
            <rFont val="MS P ゴシック"/>
            <family val="3"/>
            <charset val="128"/>
          </rPr>
          <t>「新加算Ⅱ」が表示され、加算率が「エラー」と表示された場合は「新加算Ⅰ」と読み替えること。</t>
        </r>
      </text>
    </comment>
    <comment ref="B13" authorId="0" shapeId="0" xr:uid="{824422A2-BEC7-44A4-A6D6-681E9064B7D0}">
      <text>
        <r>
          <rPr>
            <sz val="9"/>
            <color rgb="FF000000"/>
            <rFont val="MS P ゴシック"/>
            <family val="3"/>
            <charset val="128"/>
          </rPr>
          <t>令和６年度の算定対象月を記入してください。</t>
        </r>
      </text>
    </comment>
    <comment ref="F15" authorId="0" shapeId="0" xr:uid="{7428881B-C835-4DFA-8835-4AB486E79BE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33F0095A-AC4B-422F-BAC4-8F59A8F6D68B}">
      <text>
        <r>
          <rPr>
            <sz val="9"/>
            <color indexed="81"/>
            <rFont val="MS P ゴシック"/>
            <family val="3"/>
            <charset val="128"/>
          </rPr>
          <t>「新加算Ⅱ」が表示され、加算率が「エラー」と表示された場合は「新加算Ⅰ」と読み替えること。</t>
        </r>
      </text>
    </comment>
    <comment ref="B18" authorId="0" shapeId="0" xr:uid="{910DCD3F-7D47-4BE9-9EA2-BCA94C794D03}">
      <text>
        <r>
          <rPr>
            <sz val="9"/>
            <color rgb="FF000000"/>
            <rFont val="MS P ゴシック"/>
            <family val="3"/>
            <charset val="128"/>
          </rPr>
          <t>右欄の選択肢（「満たす」など）から、
それぞれ当てはまるものを選択してください。</t>
        </r>
      </text>
    </comment>
    <comment ref="AL25" authorId="0" shapeId="0" xr:uid="{D9107DAC-340B-4440-9C9D-6259CDA62C1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399E5E8-7796-45EA-BD8E-04A12D7B53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4CE7D430-C9AC-460D-BF5F-6FAEA0D056EE}">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831EFF3C-6F88-4A93-B575-DD2D7A23D62F}">
      <text>
        <r>
          <rPr>
            <sz val="9"/>
            <color rgb="FF000000"/>
            <rFont val="MS P ゴシック"/>
            <family val="3"/>
            <charset val="128"/>
          </rPr>
          <t>小規模事業者等の特例で満たす場合も含む</t>
        </r>
      </text>
    </comment>
    <comment ref="AG37" authorId="0" shapeId="0" xr:uid="{0FB44947-6433-4FF5-ABB2-CB8319767E6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ADE04C6A-AA75-4BC6-BA8C-DA1F2C81567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7A68BA8A-7097-4EBD-A804-AB9092B98AA9}">
      <text>
        <r>
          <rPr>
            <sz val="9"/>
            <color indexed="81"/>
            <rFont val="MS P ゴシック"/>
            <family val="3"/>
            <charset val="128"/>
          </rPr>
          <t>左記に「対象加算なし」が表示された場合は、「満たす」を選択し、「対象加算なし」を選択してください。</t>
        </r>
      </text>
    </comment>
    <comment ref="AL40" authorId="1" shapeId="0" xr:uid="{8C5C2E6A-4476-4D3B-9D32-247C415827C6}">
      <text>
        <r>
          <rPr>
            <sz val="9"/>
            <color indexed="81"/>
            <rFont val="MS P ゴシック"/>
            <family val="3"/>
            <charset val="128"/>
          </rPr>
          <t>左記に「対象加算なし」が表示された場合は、「満たす」を選択し、「対象加算なし」を選択してください。</t>
        </r>
      </text>
    </comment>
    <comment ref="AD41" authorId="0" shapeId="0" xr:uid="{7E74BDEE-EB4E-4DB3-950B-370E1FAF4FB2}">
      <text>
        <r>
          <rPr>
            <sz val="9"/>
            <color rgb="FF000000"/>
            <rFont val="MS P ゴシック"/>
            <family val="3"/>
            <charset val="128"/>
          </rPr>
          <t>「満たす」を選択した場合は、算定する加算の区分等を選択してください。</t>
        </r>
      </text>
    </comment>
    <comment ref="AL41" authorId="0" shapeId="0" xr:uid="{F570177F-4C0B-4105-9B22-ABADBD362BB8}">
      <text>
        <r>
          <rPr>
            <sz val="9"/>
            <color rgb="FF000000"/>
            <rFont val="MS P ゴシック"/>
            <family val="3"/>
            <charset val="128"/>
          </rPr>
          <t>「満たす」を選択した場合は、算定する加算の区分等を選択してください。</t>
        </r>
      </text>
    </comment>
    <comment ref="B47" authorId="0" shapeId="0" xr:uid="{7F8D82BF-B19B-48EC-9F73-3E86CDC468B6}">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8987CDB5-DE51-4435-876D-FE19BF8E0615}">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7491F47-039F-4DF4-8037-0F9E01A62EB6}">
      <text>
        <r>
          <rPr>
            <sz val="9"/>
            <color rgb="FF000000"/>
            <rFont val="MS P ゴシック"/>
            <family val="3"/>
            <charset val="128"/>
          </rPr>
          <t>令和５年度にベア加算を算定し、令和６年４・５月にも継続してベア加算を算定する場合「１」</t>
        </r>
      </text>
    </comment>
    <comment ref="Y4" authorId="0" shapeId="0" xr:uid="{12018AEB-6FA1-44CE-A5E4-F9DC1F84CA2E}">
      <text>
        <r>
          <rPr>
            <sz val="9"/>
            <color rgb="FF000000"/>
            <rFont val="MS P ゴシック"/>
            <family val="3"/>
            <charset val="128"/>
          </rPr>
          <t>必ずプルダウンで選択してください。</t>
        </r>
      </text>
    </comment>
    <comment ref="AE4" authorId="0" shapeId="0" xr:uid="{81D7080A-181B-465C-B882-ABC6AA0E7CE3}">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B69003C2-C8B8-4FDB-B55B-39A003198BB7}">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00D0558C-039A-474E-A92D-9B71BF1EC5E3}">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5A082C71-BE39-414F-8AF0-95F91C33F4F8}">
      <text>
        <r>
          <rPr>
            <sz val="9"/>
            <color rgb="FF000000"/>
            <rFont val="MS P ゴシック"/>
            <family val="3"/>
            <charset val="128"/>
          </rPr>
          <t>４・５月に処遇Ⅰ、６月以降に処遇Ⅰ相当の加算区分を算定する場合は「１」</t>
        </r>
      </text>
    </comment>
    <comment ref="CI6" authorId="0" shapeId="0" xr:uid="{6AAA06B1-6346-4F3C-9FBC-4EC9BCB2C52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D827D40B-17E5-4632-BAC6-67651D202E2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46B7F019-95AA-4CE6-8032-C354ECAFC427}">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DECB32CA-6B66-4F14-8887-BDCFB40C0BB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A687FF0D-E4C0-424C-97DB-891C87D76A1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53DCD5A-8B11-43D9-B7F6-3F1A9003C393}">
      <text>
        <r>
          <rPr>
            <sz val="9"/>
            <color rgb="FF000000"/>
            <rFont val="MS P ゴシック"/>
            <family val="3"/>
            <charset val="128"/>
          </rPr>
          <t>算定していない場合は、
「特定加算なし」を選択してください。</t>
        </r>
      </text>
    </comment>
    <comment ref="L9" authorId="0" shapeId="0" xr:uid="{1E8C1A35-0CBE-4B52-8D7A-46153AA38569}">
      <text>
        <r>
          <rPr>
            <sz val="9"/>
            <color rgb="FF000000"/>
            <rFont val="MS P ゴシック"/>
            <family val="3"/>
            <charset val="128"/>
          </rPr>
          <t>算定していない場合は、
「ベア加算なし」を選択してください。</t>
        </r>
      </text>
    </comment>
    <comment ref="V9" authorId="1" shapeId="0" xr:uid="{D6B4CB13-D5E6-4298-89BF-F7F9402BD7C4}">
      <text>
        <r>
          <rPr>
            <sz val="9"/>
            <color indexed="81"/>
            <rFont val="MS P ゴシック"/>
            <family val="3"/>
            <charset val="128"/>
          </rPr>
          <t>「新加算Ⅱ」が表示され、加算率が「エラー」と表示された場合は「新加算Ⅰ」と読み替えること。</t>
        </r>
      </text>
    </comment>
    <comment ref="CI9" authorId="0" shapeId="0" xr:uid="{D4B9D1A1-9ADD-4EEB-A8D6-01156293D08A}">
      <text>
        <r>
          <rPr>
            <sz val="9"/>
            <color rgb="FF000000"/>
            <rFont val="MS P ゴシック"/>
            <family val="3"/>
            <charset val="128"/>
          </rPr>
          <t>キャリアパス要件Ⅴで「満たす」を選択していれば「１」</t>
        </r>
      </text>
    </comment>
    <comment ref="CI10" authorId="0" shapeId="0" xr:uid="{5A179C94-C63A-4833-8FED-DCFD685C4B96}">
      <text>
        <r>
          <rPr>
            <sz val="9"/>
            <color rgb="FF000000"/>
            <rFont val="MS P ゴシック"/>
            <family val="3"/>
            <charset val="128"/>
          </rPr>
          <t>職場環境等要件の上位区分を「満たす」と選択していれば「１」</t>
        </r>
      </text>
    </comment>
    <comment ref="V12" authorId="1" shapeId="0" xr:uid="{C14171E4-93E3-4561-B5C3-D76B549A105C}">
      <text>
        <r>
          <rPr>
            <sz val="9"/>
            <color indexed="81"/>
            <rFont val="MS P ゴシック"/>
            <family val="3"/>
            <charset val="128"/>
          </rPr>
          <t>「新加算Ⅱ」が表示され、加算率が「エラー」と表示された場合は「新加算Ⅰ」と読み替えること。</t>
        </r>
      </text>
    </comment>
    <comment ref="B13" authorId="0" shapeId="0" xr:uid="{441DE50B-12A3-4328-9A50-E27BD2EA0A05}">
      <text>
        <r>
          <rPr>
            <sz val="9"/>
            <color rgb="FF000000"/>
            <rFont val="MS P ゴシック"/>
            <family val="3"/>
            <charset val="128"/>
          </rPr>
          <t>令和６年度の算定対象月を記入してください。</t>
        </r>
      </text>
    </comment>
    <comment ref="F15" authorId="0" shapeId="0" xr:uid="{8B3179F3-8529-48E4-9792-436C65DFED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8CCE426E-BC1B-4ADB-A6E5-11D284C1A7F3}">
      <text>
        <r>
          <rPr>
            <sz val="9"/>
            <color indexed="81"/>
            <rFont val="MS P ゴシック"/>
            <family val="3"/>
            <charset val="128"/>
          </rPr>
          <t>「新加算Ⅱ」が表示され、加算率が「エラー」と表示された場合は「新加算Ⅰ」と読み替えること。</t>
        </r>
      </text>
    </comment>
    <comment ref="B18" authorId="0" shapeId="0" xr:uid="{15AC9C50-8AF8-4B35-AB1E-87DCE719C2CB}">
      <text>
        <r>
          <rPr>
            <sz val="9"/>
            <color rgb="FF000000"/>
            <rFont val="MS P ゴシック"/>
            <family val="3"/>
            <charset val="128"/>
          </rPr>
          <t>右欄の選択肢（「満たす」など）から、
それぞれ当てはまるものを選択してください。</t>
        </r>
      </text>
    </comment>
    <comment ref="AL25" authorId="0" shapeId="0" xr:uid="{D7D622D1-2967-40D1-AF70-B048094AB132}">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AA1B8A94-F16B-40DB-94D7-C80479E28C2A}">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921DEE2-2AB1-42F1-A539-4A5EB041481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E5A7372-0B05-4BE7-95C8-56E7BB4717E8}">
      <text>
        <r>
          <rPr>
            <sz val="9"/>
            <color rgb="FF000000"/>
            <rFont val="MS P ゴシック"/>
            <family val="3"/>
            <charset val="128"/>
          </rPr>
          <t>小規模事業者等の特例で満たす場合も含む</t>
        </r>
      </text>
    </comment>
    <comment ref="AG37" authorId="0" shapeId="0" xr:uid="{834DDCC8-48DC-4A8C-A0A3-959811C9C8E1}">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51BED3CC-3E0F-4C34-870D-127363B4E111}">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AC10B7B7-9DD6-423A-9FD0-2525793380CE}">
      <text>
        <r>
          <rPr>
            <sz val="9"/>
            <color indexed="81"/>
            <rFont val="MS P ゴシック"/>
            <family val="3"/>
            <charset val="128"/>
          </rPr>
          <t>左記に「対象加算なし」が表示された場合は、「満たす」を選択し、「対象加算なし」を選択してください。</t>
        </r>
      </text>
    </comment>
    <comment ref="AL40" authorId="1" shapeId="0" xr:uid="{9AC2926A-8038-4BE3-A64E-832AC7698E98}">
      <text>
        <r>
          <rPr>
            <sz val="9"/>
            <color indexed="81"/>
            <rFont val="MS P ゴシック"/>
            <family val="3"/>
            <charset val="128"/>
          </rPr>
          <t>左記に「対象加算なし」が表示された場合は、「満たす」を選択し、「対象加算なし」を選択してください。</t>
        </r>
      </text>
    </comment>
    <comment ref="AD41" authorId="0" shapeId="0" xr:uid="{0603E8BF-8D0E-445B-A654-6DD035BD78F5}">
      <text>
        <r>
          <rPr>
            <sz val="9"/>
            <color rgb="FF000000"/>
            <rFont val="MS P ゴシック"/>
            <family val="3"/>
            <charset val="128"/>
          </rPr>
          <t>「満たす」を選択した場合は、算定する加算の区分等を選択してください。</t>
        </r>
      </text>
    </comment>
    <comment ref="AL41" authorId="0" shapeId="0" xr:uid="{FD1FF52E-473A-491B-9A19-5DA5C38A14EB}">
      <text>
        <r>
          <rPr>
            <sz val="9"/>
            <color rgb="FF000000"/>
            <rFont val="MS P ゴシック"/>
            <family val="3"/>
            <charset val="128"/>
          </rPr>
          <t>「満たす」を選択した場合は、算定する加算の区分等を選択してください。</t>
        </r>
      </text>
    </comment>
    <comment ref="B47" authorId="0" shapeId="0" xr:uid="{0D55B04D-C1EB-4134-ADC3-D9DF8402E2DE}">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Y4" authorId="0" shapeId="0" xr:uid="{849FA1C2-6D03-42DE-8A7C-D4970DCA323B}">
      <text>
        <r>
          <rPr>
            <sz val="9"/>
            <color rgb="FF000000"/>
            <rFont val="MS P ゴシック"/>
            <family val="3"/>
            <charset val="128"/>
          </rPr>
          <t>必ずプルダウンで選択してください。</t>
        </r>
      </text>
    </comment>
    <comment ref="AE4" authorId="0" shapeId="0" xr:uid="{323D2B92-2DD9-4902-A684-35A5ED1A13FF}">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V9" authorId="1" shapeId="0" xr:uid="{48407096-B4D0-4608-878C-7F1DC9630B8C}">
      <text>
        <r>
          <rPr>
            <sz val="9"/>
            <color indexed="81"/>
            <rFont val="MS P ゴシック"/>
            <family val="3"/>
            <charset val="128"/>
          </rPr>
          <t>「新加算Ⅱ」が表示され、加算率が「エラー」と表示された場合は「新加算Ⅰ」と読み替えること。</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V12" authorId="1" shapeId="0" xr:uid="{5799AFFB-775E-4957-8DFA-CBD220132B72}">
      <text>
        <r>
          <rPr>
            <sz val="9"/>
            <color indexed="81"/>
            <rFont val="MS P ゴシック"/>
            <family val="3"/>
            <charset val="128"/>
          </rPr>
          <t>「新加算Ⅱ」が表示され、加算率が「エラー」と表示された場合は「新加算Ⅰ」と読み替えること。</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8FD21197-B1BF-4ED6-8E13-4EFE1B5361DC}">
      <text>
        <r>
          <rPr>
            <sz val="9"/>
            <color indexed="81"/>
            <rFont val="MS P ゴシック"/>
            <family val="3"/>
            <charset val="128"/>
          </rPr>
          <t>「新加算Ⅱ」が表示され、加算率が「エラー」と表示された場合は「新加算Ⅰ」と読み替えること。</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75F5E7C7-D984-40A1-8375-903B97282CAA}">
      <text>
        <r>
          <rPr>
            <sz val="8"/>
            <color indexed="81"/>
            <rFont val="MS P ゴシック"/>
            <family val="3"/>
            <charset val="128"/>
          </rPr>
          <t>左記に「対象加算なし」が表示された場合は、「満たす」を選択し、「対象加算なし」を選択してください。</t>
        </r>
      </text>
    </comment>
    <comment ref="AL40" authorId="1" shapeId="0" xr:uid="{A478F96C-2DF6-4F34-BCE8-1BAD51CE8631}">
      <text>
        <r>
          <rPr>
            <sz val="8"/>
            <color indexed="81"/>
            <rFont val="MS P ゴシック"/>
            <family val="3"/>
            <charset val="128"/>
          </rPr>
          <t>左記に「対象加算なし」が表示された場合は、「満たす」を選択し、「対象加算なし」を選択してください。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B1FB8273-0685-490D-AC3E-4DC701E57D3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5EACB16A-6375-404F-9472-8224607571AE}">
      <text>
        <r>
          <rPr>
            <sz val="9"/>
            <color rgb="FF000000"/>
            <rFont val="MS P ゴシック"/>
            <family val="3"/>
            <charset val="128"/>
          </rPr>
          <t>令和５年度にベア加算を算定し、令和６年４・５月にも継続してベア加算を算定する場合「１」</t>
        </r>
      </text>
    </comment>
    <comment ref="Y4" authorId="0" shapeId="0" xr:uid="{86701F2C-D02D-485F-982B-201EFC46BF2A}">
      <text>
        <r>
          <rPr>
            <sz val="9"/>
            <color rgb="FF000000"/>
            <rFont val="MS P ゴシック"/>
            <family val="3"/>
            <charset val="128"/>
          </rPr>
          <t>必ずプルダウンで選択してください。</t>
        </r>
      </text>
    </comment>
    <comment ref="AE4" authorId="0" shapeId="0" xr:uid="{17294466-69BF-47C3-83AE-DC31C1859255}">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95B0AAFE-619D-4159-8F48-F084BD46C40F}">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DC927B38-91B1-45E8-B19A-F2792223768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3516D2D9-7214-4EA2-A221-9C218D1FF970}">
      <text>
        <r>
          <rPr>
            <sz val="9"/>
            <color rgb="FF000000"/>
            <rFont val="MS P ゴシック"/>
            <family val="3"/>
            <charset val="128"/>
          </rPr>
          <t>４・５月に処遇Ⅰ、６月以降に処遇Ⅰ相当の加算区分を算定する場合は「１」</t>
        </r>
      </text>
    </comment>
    <comment ref="CI6" authorId="0" shapeId="0" xr:uid="{561C77EA-E665-4337-ACD0-7560295345C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6C4CE24-3EAC-4EFD-9F56-9AC2B8FB510E}">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06D3022-498D-4D51-BFA8-01064D08A80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EB8BD7A9-63F8-40E4-A7A6-134D993DE5C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8748CBCF-F2E3-46F5-9786-1BB7D0B3621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619ED663-3AA6-475E-8F3B-B712E8B365EA}">
      <text>
        <r>
          <rPr>
            <sz val="9"/>
            <color rgb="FF000000"/>
            <rFont val="MS P ゴシック"/>
            <family val="3"/>
            <charset val="128"/>
          </rPr>
          <t>算定していない場合は、
「特定加算なし」を選択してください。</t>
        </r>
      </text>
    </comment>
    <comment ref="L9" authorId="0" shapeId="0" xr:uid="{91C71C64-6851-493A-A59A-BBABB08095C5}">
      <text>
        <r>
          <rPr>
            <sz val="9"/>
            <color rgb="FF000000"/>
            <rFont val="MS P ゴシック"/>
            <family val="3"/>
            <charset val="128"/>
          </rPr>
          <t>算定していない場合は、
「ベア加算なし」を選択してください。</t>
        </r>
      </text>
    </comment>
    <comment ref="V9" authorId="1" shapeId="0" xr:uid="{F68EBDFA-EC8B-4A1A-9113-062067CA3748}">
      <text>
        <r>
          <rPr>
            <sz val="9"/>
            <color indexed="81"/>
            <rFont val="MS P ゴシック"/>
            <family val="3"/>
            <charset val="128"/>
          </rPr>
          <t>「新加算Ⅱ」が表示され、加算率が「エラー」と表示された場合は「新加算Ⅰ」と読み替えること。</t>
        </r>
      </text>
    </comment>
    <comment ref="CI9" authorId="0" shapeId="0" xr:uid="{B0E7E7AB-40D1-4C3D-9C05-CC012FF3898F}">
      <text>
        <r>
          <rPr>
            <sz val="9"/>
            <color rgb="FF000000"/>
            <rFont val="MS P ゴシック"/>
            <family val="3"/>
            <charset val="128"/>
          </rPr>
          <t>キャリアパス要件Ⅴで「満たす」を選択していれば「１」</t>
        </r>
      </text>
    </comment>
    <comment ref="CI10" authorId="0" shapeId="0" xr:uid="{0F5C8CC2-E04F-4367-9B10-AB28D9CDE39F}">
      <text>
        <r>
          <rPr>
            <sz val="9"/>
            <color rgb="FF000000"/>
            <rFont val="MS P ゴシック"/>
            <family val="3"/>
            <charset val="128"/>
          </rPr>
          <t>職場環境等要件の上位区分を「満たす」と選択していれば「１」</t>
        </r>
      </text>
    </comment>
    <comment ref="V12" authorId="1" shapeId="0" xr:uid="{C4E7F033-11F1-4F2B-9E46-8C505A07E2CA}">
      <text>
        <r>
          <rPr>
            <sz val="9"/>
            <color indexed="81"/>
            <rFont val="MS P ゴシック"/>
            <family val="3"/>
            <charset val="128"/>
          </rPr>
          <t>「新加算Ⅱ」が表示され、加算率が「エラー」と表示された場合は「新加算Ⅰ」と読み替えること。</t>
        </r>
      </text>
    </comment>
    <comment ref="B13" authorId="0" shapeId="0" xr:uid="{DD84D7AF-A634-498D-9EED-03EA3AB2AD14}">
      <text>
        <r>
          <rPr>
            <sz val="9"/>
            <color rgb="FF000000"/>
            <rFont val="MS P ゴシック"/>
            <family val="3"/>
            <charset val="128"/>
          </rPr>
          <t>令和６年度の算定対象月を記入してください。</t>
        </r>
      </text>
    </comment>
    <comment ref="F15" authorId="0" shapeId="0" xr:uid="{0A0963E3-456D-4629-96B7-573C3AC90FB1}">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535727AB-0E3C-4A38-A526-D584E5ECC4EF}">
      <text>
        <r>
          <rPr>
            <sz val="9"/>
            <color indexed="81"/>
            <rFont val="MS P ゴシック"/>
            <family val="3"/>
            <charset val="128"/>
          </rPr>
          <t>「新加算Ⅱ」が表示され、加算率が「エラー」と表示された場合は「新加算Ⅰ」と読み替えること。</t>
        </r>
      </text>
    </comment>
    <comment ref="B18" authorId="0" shapeId="0" xr:uid="{0389112F-3007-46EB-84DA-04273C74F4B7}">
      <text>
        <r>
          <rPr>
            <sz val="9"/>
            <color rgb="FF000000"/>
            <rFont val="MS P ゴシック"/>
            <family val="3"/>
            <charset val="128"/>
          </rPr>
          <t>右欄の選択肢（「満たす」など）から、
それぞれ当てはまるものを選択してください。</t>
        </r>
      </text>
    </comment>
    <comment ref="AL25" authorId="0" shapeId="0" xr:uid="{79F5A92E-E185-4E95-A827-797920EC4914}">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436E25EB-2B7A-4BBD-B373-274B7AB926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BB836E0-219B-4E4F-BF13-EA8C295ACAF4}">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BC9CD7BD-3292-4371-A45E-F291B87B1A80}">
      <text>
        <r>
          <rPr>
            <sz val="9"/>
            <color rgb="FF000000"/>
            <rFont val="MS P ゴシック"/>
            <family val="3"/>
            <charset val="128"/>
          </rPr>
          <t>小規模事業者等の特例で満たす場合も含む</t>
        </r>
      </text>
    </comment>
    <comment ref="AG37" authorId="0" shapeId="0" xr:uid="{5A26B45C-FB24-49CA-8035-DCD8A8601459}">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D4BEE7EB-D4C4-479D-AC91-6C2F4A11401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4CA47C6E-6962-4048-A4AA-6BA3A8554D99}">
      <text>
        <r>
          <rPr>
            <sz val="8"/>
            <color indexed="81"/>
            <rFont val="MS P ゴシック"/>
            <family val="3"/>
            <charset val="128"/>
          </rPr>
          <t>左記に「対象加算なし」が表示された場合は、「満たす」を選択し、「対象加算なし」を選択してください。</t>
        </r>
      </text>
    </comment>
    <comment ref="AL40" authorId="1" shapeId="0" xr:uid="{372380F0-A02F-437C-A090-5BD3E329B061}">
      <text>
        <r>
          <rPr>
            <sz val="8"/>
            <color indexed="81"/>
            <rFont val="MS P ゴシック"/>
            <family val="3"/>
            <charset val="128"/>
          </rPr>
          <t>左記に「対象加算なし」が表示された場合は、「満たす」を選択し、「対象加算なし」を選択してください。</t>
        </r>
      </text>
    </comment>
    <comment ref="AD41" authorId="0" shapeId="0" xr:uid="{34C0D414-6431-4577-8AB0-A23748A991FD}">
      <text>
        <r>
          <rPr>
            <sz val="9"/>
            <color rgb="FF000000"/>
            <rFont val="MS P ゴシック"/>
            <family val="3"/>
            <charset val="128"/>
          </rPr>
          <t>「満たす」を選択した場合は、算定する加算の区分等を選択してください。</t>
        </r>
      </text>
    </comment>
    <comment ref="AL41" authorId="0" shapeId="0" xr:uid="{5598AD64-563C-4C9A-8CDD-ADFABE193F80}">
      <text>
        <r>
          <rPr>
            <sz val="9"/>
            <color rgb="FF000000"/>
            <rFont val="MS P ゴシック"/>
            <family val="3"/>
            <charset val="128"/>
          </rPr>
          <t>「満たす」を選択した場合は、算定する加算の区分等を選択してください。</t>
        </r>
      </text>
    </comment>
    <comment ref="B47" authorId="0" shapeId="0" xr:uid="{FD1DADEE-BEA3-4E0E-B9E2-5B65B984FB5C}">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91A0AE80-3654-4987-9605-B8620214D47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AF21CFF-A462-4AB1-99D2-C00CE88EF21B}">
      <text>
        <r>
          <rPr>
            <sz val="9"/>
            <color rgb="FF000000"/>
            <rFont val="MS P ゴシック"/>
            <family val="3"/>
            <charset val="128"/>
          </rPr>
          <t>令和５年度にベア加算を算定し、令和６年４・５月にも継続してベア加算を算定する場合「１」</t>
        </r>
      </text>
    </comment>
    <comment ref="Y4" authorId="0" shapeId="0" xr:uid="{C23A7607-B67D-4332-B0E4-AB8A42340923}">
      <text>
        <r>
          <rPr>
            <sz val="9"/>
            <color rgb="FF000000"/>
            <rFont val="MS P ゴシック"/>
            <family val="3"/>
            <charset val="128"/>
          </rPr>
          <t>必ずプルダウンで選択してください。</t>
        </r>
      </text>
    </comment>
    <comment ref="AE4" authorId="0" shapeId="0" xr:uid="{176D112A-7A78-4825-A2C2-649CCE19387E}">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2499F9C3-8FBD-458D-8C07-6E0FE2D1726D}">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2FD2BAC2-9F51-4617-BD6D-18395881C3B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C797B15-0624-4FEA-8904-F6D3424B3875}">
      <text>
        <r>
          <rPr>
            <sz val="9"/>
            <color rgb="FF000000"/>
            <rFont val="MS P ゴシック"/>
            <family val="3"/>
            <charset val="128"/>
          </rPr>
          <t>４・５月に処遇Ⅰ、６月以降に処遇Ⅰ相当の加算区分を算定する場合は「１」</t>
        </r>
      </text>
    </comment>
    <comment ref="CI6" authorId="0" shapeId="0" xr:uid="{0FACB9F7-479B-44E4-A551-ACB0DC6021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1B350543-2FB2-4156-8D24-6005D57978BE}">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4021F9A4-3FD8-4CEB-B055-0138E7C4A8E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7877B93-8EEC-43A7-B6B0-CC53650617C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F96E55C-0643-42F6-B1ED-1248372E5C25}">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896EE9D4-4279-4130-99A7-4B4DAFE94250}">
      <text>
        <r>
          <rPr>
            <sz val="9"/>
            <color rgb="FF000000"/>
            <rFont val="MS P ゴシック"/>
            <family val="3"/>
            <charset val="128"/>
          </rPr>
          <t>算定していない場合は、
「特定加算なし」を選択してください。</t>
        </r>
      </text>
    </comment>
    <comment ref="L9" authorId="0" shapeId="0" xr:uid="{93D15E06-934E-4F69-B88D-F8075F834544}">
      <text>
        <r>
          <rPr>
            <sz val="9"/>
            <color rgb="FF000000"/>
            <rFont val="MS P ゴシック"/>
            <family val="3"/>
            <charset val="128"/>
          </rPr>
          <t>算定していない場合は、
「ベア加算なし」を選択してください。</t>
        </r>
      </text>
    </comment>
    <comment ref="V9" authorId="1" shapeId="0" xr:uid="{BA12DE5D-D574-4FC5-A863-3F5250074FD0}">
      <text>
        <r>
          <rPr>
            <sz val="9"/>
            <color indexed="81"/>
            <rFont val="MS P ゴシック"/>
            <family val="3"/>
            <charset val="128"/>
          </rPr>
          <t>「新加算Ⅱ」が表示され、加算率が「エラー」と表示された場合は「新加算Ⅰ」と読み替えること。</t>
        </r>
      </text>
    </comment>
    <comment ref="CI9" authorId="0" shapeId="0" xr:uid="{19CE535F-0EFD-4FA0-B746-3F192203EF09}">
      <text>
        <r>
          <rPr>
            <sz val="9"/>
            <color rgb="FF000000"/>
            <rFont val="MS P ゴシック"/>
            <family val="3"/>
            <charset val="128"/>
          </rPr>
          <t>キャリアパス要件Ⅴで「満たす」を選択していれば「１」</t>
        </r>
      </text>
    </comment>
    <comment ref="CI10" authorId="0" shapeId="0" xr:uid="{BAECBA1D-ADA5-4DD2-81A4-5642F32DF7D3}">
      <text>
        <r>
          <rPr>
            <sz val="9"/>
            <color rgb="FF000000"/>
            <rFont val="MS P ゴシック"/>
            <family val="3"/>
            <charset val="128"/>
          </rPr>
          <t>職場環境等要件の上位区分を「満たす」と選択していれば「１」</t>
        </r>
      </text>
    </comment>
    <comment ref="V12" authorId="1" shapeId="0" xr:uid="{5246D6F2-E1BA-47CB-A17C-E8A6E123E381}">
      <text>
        <r>
          <rPr>
            <sz val="9"/>
            <color indexed="81"/>
            <rFont val="MS P ゴシック"/>
            <family val="3"/>
            <charset val="128"/>
          </rPr>
          <t>「新加算Ⅱ」が表示され、加算率が「エラー」と表示された場合は「新加算Ⅰ」と読み替えること。</t>
        </r>
      </text>
    </comment>
    <comment ref="B13" authorId="0" shapeId="0" xr:uid="{30309F6B-BEE0-42BF-B938-8462EDCB0580}">
      <text>
        <r>
          <rPr>
            <sz val="9"/>
            <color rgb="FF000000"/>
            <rFont val="MS P ゴシック"/>
            <family val="3"/>
            <charset val="128"/>
          </rPr>
          <t>令和６年度の算定対象月を記入してください。</t>
        </r>
      </text>
    </comment>
    <comment ref="F15" authorId="0" shapeId="0" xr:uid="{D536E3B1-0116-4761-882E-BF2F29760F73}">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8A4F94C3-5129-4A4C-ACE0-98DDB63F0CCC}">
      <text>
        <r>
          <rPr>
            <sz val="9"/>
            <color indexed="81"/>
            <rFont val="MS P ゴシック"/>
            <family val="3"/>
            <charset val="128"/>
          </rPr>
          <t>「新加算Ⅱ」が表示され、加算率が「エラー」と表示された場合は「新加算Ⅰ」と読み替えること。</t>
        </r>
      </text>
    </comment>
    <comment ref="B18" authorId="0" shapeId="0" xr:uid="{1EB02A50-C012-4E30-8A87-1BAAE8B0700F}">
      <text>
        <r>
          <rPr>
            <sz val="9"/>
            <color rgb="FF000000"/>
            <rFont val="MS P ゴシック"/>
            <family val="3"/>
            <charset val="128"/>
          </rPr>
          <t>右欄の選択肢（「満たす」など）から、
それぞれ当てはまるものを選択してください。</t>
        </r>
      </text>
    </comment>
    <comment ref="AL25" authorId="0" shapeId="0" xr:uid="{AFA66228-9AAE-4C5A-9B22-D11DA3041D2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8E2FB-C8F5-4626-BE25-107C2DBCF929}">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95042661-29DD-45A9-9FC0-9B74AA6B563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DB4AB340-0A18-4AF9-99D3-78B94987182D}">
      <text>
        <r>
          <rPr>
            <sz val="9"/>
            <color rgb="FF000000"/>
            <rFont val="MS P ゴシック"/>
            <family val="3"/>
            <charset val="128"/>
          </rPr>
          <t>小規模事業者等の特例で満たす場合も含む</t>
        </r>
      </text>
    </comment>
    <comment ref="AG37" authorId="0" shapeId="0" xr:uid="{5B53F187-9059-4DCE-8A10-74E206D35C0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8A1C8084-00D3-41D7-871A-A3760C2D381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07E04AC7-9CFA-42FD-8E55-1238F554F8AA}">
      <text>
        <r>
          <rPr>
            <sz val="9"/>
            <color indexed="81"/>
            <rFont val="MS P ゴシック"/>
            <family val="3"/>
            <charset val="128"/>
          </rPr>
          <t>左記に「対象加算なし」が表示された場合は、「満たす」を選択し、「対象加算なし」を選択してください。</t>
        </r>
      </text>
    </comment>
    <comment ref="AL40" authorId="1" shapeId="0" xr:uid="{2469B0DE-34EB-431A-A193-A735EF9D2B26}">
      <text>
        <r>
          <rPr>
            <sz val="9"/>
            <color indexed="81"/>
            <rFont val="MS P ゴシック"/>
            <family val="3"/>
            <charset val="128"/>
          </rPr>
          <t>左記に「対象加算なし」が表示された場合は、「満たす」を選択し、「対象加算なし」を選択してください。</t>
        </r>
      </text>
    </comment>
    <comment ref="AD41" authorId="0" shapeId="0" xr:uid="{5186B996-85EA-499E-9B17-0A28ACE24071}">
      <text>
        <r>
          <rPr>
            <sz val="9"/>
            <color rgb="FF000000"/>
            <rFont val="MS P ゴシック"/>
            <family val="3"/>
            <charset val="128"/>
          </rPr>
          <t>「満たす」を選択した場合は、算定する加算の区分等を選択してください。</t>
        </r>
      </text>
    </comment>
    <comment ref="AL41" authorId="0" shapeId="0" xr:uid="{FCD09991-A69D-45DB-87A6-4A334B490093}">
      <text>
        <r>
          <rPr>
            <sz val="9"/>
            <color rgb="FF000000"/>
            <rFont val="MS P ゴシック"/>
            <family val="3"/>
            <charset val="128"/>
          </rPr>
          <t>「満たす」を選択した場合は、算定する加算の区分等を選択してください。</t>
        </r>
      </text>
    </comment>
    <comment ref="B47" authorId="0" shapeId="0" xr:uid="{6738B92D-F203-4505-BA98-C5B9D889D52D}">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D489629A-08BB-4A22-BBD5-271C3F246DD8}">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17FFAA96-212A-4964-830A-A98B4E5B638F}">
      <text>
        <r>
          <rPr>
            <sz val="9"/>
            <color rgb="FF000000"/>
            <rFont val="MS P ゴシック"/>
            <family val="3"/>
            <charset val="128"/>
          </rPr>
          <t>令和５年度にベア加算を算定し、令和６年４・５月にも継続してベア加算を算定する場合「１」</t>
        </r>
      </text>
    </comment>
    <comment ref="Y4" authorId="0" shapeId="0" xr:uid="{725B6359-ACC6-4112-BA77-5BDC498595DE}">
      <text>
        <r>
          <rPr>
            <sz val="9"/>
            <color rgb="FF000000"/>
            <rFont val="MS P ゴシック"/>
            <family val="3"/>
            <charset val="128"/>
          </rPr>
          <t>必ずプルダウンで選択してください。</t>
        </r>
      </text>
    </comment>
    <comment ref="AE4" authorId="0" shapeId="0" xr:uid="{67EA5166-E176-451C-A3FB-DE798628E736}">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7795C45C-83A7-4C42-B7AD-D5B86CF80DD9}">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B58C5841-E4BE-478B-9BC6-489CD7600BAE}">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EF7CA91-48E2-4F9A-BB56-8A583B643705}">
      <text>
        <r>
          <rPr>
            <sz val="9"/>
            <color rgb="FF000000"/>
            <rFont val="MS P ゴシック"/>
            <family val="3"/>
            <charset val="128"/>
          </rPr>
          <t>４・５月に処遇Ⅰ、６月以降に処遇Ⅰ相当の加算区分を算定する場合は「１」</t>
        </r>
      </text>
    </comment>
    <comment ref="CI6" authorId="0" shapeId="0" xr:uid="{E627DC02-51A2-4C83-BCAD-CE7D42D9BCA1}">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323FAF0-B9B2-403B-BFAF-CF0C310A96F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4DD8B191-7EB9-442E-A348-9245FB2C119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E09759D6-BA4B-48DC-80FA-FFC7BE0E0EF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54133A96-657B-4AB1-B71E-B09BEC6AB48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A13208F7-1CCA-410C-ADEC-9ACFF2484DF5}">
      <text>
        <r>
          <rPr>
            <sz val="9"/>
            <color rgb="FF000000"/>
            <rFont val="MS P ゴシック"/>
            <family val="3"/>
            <charset val="128"/>
          </rPr>
          <t>算定していない場合は、
「特定加算なし」を選択してください。</t>
        </r>
      </text>
    </comment>
    <comment ref="L9" authorId="0" shapeId="0" xr:uid="{0844893B-7484-4920-AF0B-36D10752D405}">
      <text>
        <r>
          <rPr>
            <sz val="9"/>
            <color rgb="FF000000"/>
            <rFont val="MS P ゴシック"/>
            <family val="3"/>
            <charset val="128"/>
          </rPr>
          <t>算定していない場合は、
「ベア加算なし」を選択してください。</t>
        </r>
      </text>
    </comment>
    <comment ref="V9" authorId="1" shapeId="0" xr:uid="{FEC8900B-E7F1-4623-9EF7-9AE573A0587A}">
      <text>
        <r>
          <rPr>
            <sz val="9"/>
            <color indexed="81"/>
            <rFont val="MS P ゴシック"/>
            <family val="3"/>
            <charset val="128"/>
          </rPr>
          <t>「新加算Ⅱ」が表示され、加算率が「エラー」と表示された場合は「新加算Ⅰ」と読み替えること。</t>
        </r>
      </text>
    </comment>
    <comment ref="CI9" authorId="0" shapeId="0" xr:uid="{31B95BAE-C63C-43C7-B142-E0AC76C718DC}">
      <text>
        <r>
          <rPr>
            <sz val="9"/>
            <color rgb="FF000000"/>
            <rFont val="MS P ゴシック"/>
            <family val="3"/>
            <charset val="128"/>
          </rPr>
          <t>キャリアパス要件Ⅴで「満たす」を選択していれば「１」</t>
        </r>
      </text>
    </comment>
    <comment ref="CI10" authorId="0" shapeId="0" xr:uid="{58BA809C-5CEA-4633-B0D9-06F59AF745A7}">
      <text>
        <r>
          <rPr>
            <sz val="9"/>
            <color rgb="FF000000"/>
            <rFont val="MS P ゴシック"/>
            <family val="3"/>
            <charset val="128"/>
          </rPr>
          <t>職場環境等要件の上位区分を「満たす」と選択していれば「１」</t>
        </r>
      </text>
    </comment>
    <comment ref="V12" authorId="1" shapeId="0" xr:uid="{04638663-9916-436D-AF34-53DEB757813D}">
      <text>
        <r>
          <rPr>
            <sz val="9"/>
            <color indexed="81"/>
            <rFont val="MS P ゴシック"/>
            <family val="3"/>
            <charset val="128"/>
          </rPr>
          <t>「新加算Ⅱ」が表示され、加算率が「エラー」と表示された場合は「新加算Ⅰ」と読み替えること。</t>
        </r>
      </text>
    </comment>
    <comment ref="B13" authorId="0" shapeId="0" xr:uid="{D7A0618E-7EF9-4F19-83B6-D64E4951F1C5}">
      <text>
        <r>
          <rPr>
            <sz val="9"/>
            <color rgb="FF000000"/>
            <rFont val="MS P ゴシック"/>
            <family val="3"/>
            <charset val="128"/>
          </rPr>
          <t>令和６年度の算定対象月を記入してください。</t>
        </r>
      </text>
    </comment>
    <comment ref="F15" authorId="0" shapeId="0" xr:uid="{4566F746-378F-4787-A36A-E8F4ED9D23EE}">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E5713F5F-98BE-400C-BD7E-7FB22CBE1BFD}">
      <text>
        <r>
          <rPr>
            <sz val="9"/>
            <color indexed="81"/>
            <rFont val="MS P ゴシック"/>
            <family val="3"/>
            <charset val="128"/>
          </rPr>
          <t>「新加算Ⅱ」が表示され、加算率が「エラー」と表示された場合は「新加算Ⅰ」と読み替えること。</t>
        </r>
      </text>
    </comment>
    <comment ref="B18" authorId="0" shapeId="0" xr:uid="{899D441E-C786-44D5-9E9D-6956C4D16800}">
      <text>
        <r>
          <rPr>
            <sz val="9"/>
            <color rgb="FF000000"/>
            <rFont val="MS P ゴシック"/>
            <family val="3"/>
            <charset val="128"/>
          </rPr>
          <t>右欄の選択肢（「満たす」など）から、
それぞれ当てはまるものを選択してください。</t>
        </r>
      </text>
    </comment>
    <comment ref="AL25" authorId="0" shapeId="0" xr:uid="{001EBEB0-2197-452C-8C53-5FC4E3992ED3}">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454E319E-9818-4F69-BEEC-3A23EFDA51B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441ACCFD-B4BC-40D5-856C-33BBAC49045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0FFA10CB-081F-4837-93FA-133BB87ED9F8}">
      <text>
        <r>
          <rPr>
            <sz val="9"/>
            <color rgb="FF000000"/>
            <rFont val="MS P ゴシック"/>
            <family val="3"/>
            <charset val="128"/>
          </rPr>
          <t>小規模事業者等の特例で満たす場合も含む</t>
        </r>
      </text>
    </comment>
    <comment ref="AG37" authorId="0" shapeId="0" xr:uid="{C69091AF-1FE5-4444-B8D5-3F1AFC53520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0A945101-96EE-4C78-8299-AE234CCB434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26DBA3FB-012E-426A-9AB2-CA8D018BB930}">
      <text>
        <r>
          <rPr>
            <sz val="9"/>
            <color indexed="81"/>
            <rFont val="MS P ゴシック"/>
            <family val="3"/>
            <charset val="128"/>
          </rPr>
          <t>左記に「対象加算なし」が表示された場合は、「満たす」を選択し、「対象加算なし」を選択してください。</t>
        </r>
      </text>
    </comment>
    <comment ref="AL40" authorId="1" shapeId="0" xr:uid="{9461AF69-8F53-424E-8C0E-0920B3903E03}">
      <text>
        <r>
          <rPr>
            <sz val="9"/>
            <color indexed="81"/>
            <rFont val="MS P ゴシック"/>
            <family val="3"/>
            <charset val="128"/>
          </rPr>
          <t>左記に「対象加算なし」が表示された場合は、「満たす」を選択し、「対象加算なし」を選択してください。</t>
        </r>
      </text>
    </comment>
    <comment ref="AD41" authorId="0" shapeId="0" xr:uid="{64B99652-4787-4D46-9FAF-0EAD3F306C9E}">
      <text>
        <r>
          <rPr>
            <sz val="9"/>
            <color rgb="FF000000"/>
            <rFont val="MS P ゴシック"/>
            <family val="3"/>
            <charset val="128"/>
          </rPr>
          <t>「満たす」を選択した場合は、算定する加算の区分等を選択してください。</t>
        </r>
      </text>
    </comment>
    <comment ref="AL41" authorId="0" shapeId="0" xr:uid="{A231F28E-02EC-4018-A3D0-8D09AC325298}">
      <text>
        <r>
          <rPr>
            <sz val="9"/>
            <color rgb="FF000000"/>
            <rFont val="MS P ゴシック"/>
            <family val="3"/>
            <charset val="128"/>
          </rPr>
          <t>「満たす」を選択した場合は、算定する加算の区分等を選択してください。</t>
        </r>
      </text>
    </comment>
    <comment ref="B47" authorId="0" shapeId="0" xr:uid="{81BF9B7B-AD43-4120-9244-F28103ED181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2F821D35-9A72-4D4E-8E8D-117D0B2E6BE5}">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DB50948-0422-4B0F-BF04-82E92A4C073B}">
      <text>
        <r>
          <rPr>
            <sz val="9"/>
            <color rgb="FF000000"/>
            <rFont val="MS P ゴシック"/>
            <family val="3"/>
            <charset val="128"/>
          </rPr>
          <t>令和５年度にベア加算を算定し、令和６年４・５月にも継続してベア加算を算定する場合「１」</t>
        </r>
      </text>
    </comment>
    <comment ref="Y4" authorId="0" shapeId="0" xr:uid="{ABAB9278-4068-404D-BAB0-9947B8E5E166}">
      <text>
        <r>
          <rPr>
            <sz val="9"/>
            <color rgb="FF000000"/>
            <rFont val="MS P ゴシック"/>
            <family val="3"/>
            <charset val="128"/>
          </rPr>
          <t>必ずプルダウンで選択してください。</t>
        </r>
      </text>
    </comment>
    <comment ref="AE4" authorId="0" shapeId="0" xr:uid="{95605BC1-9E24-4C85-8E79-98DFEA2D1962}">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37A1A3F9-BA5A-4420-9E74-E78A075046A9}">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88A17CCC-A9F4-435B-BC7B-8C4F0D448EB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CFF8C3C-89AA-48AF-844F-27E04FB20733}">
      <text>
        <r>
          <rPr>
            <sz val="9"/>
            <color rgb="FF000000"/>
            <rFont val="MS P ゴシック"/>
            <family val="3"/>
            <charset val="128"/>
          </rPr>
          <t>４・５月に処遇Ⅰ、６月以降に処遇Ⅰ相当の加算区分を算定する場合は「１」</t>
        </r>
      </text>
    </comment>
    <comment ref="CI6" authorId="0" shapeId="0" xr:uid="{336B4FF7-C61F-4F20-8ED3-822CA55F0432}">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9030985D-E741-484A-B989-BBE5DAD6CF25}">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DA725DDF-CAA0-44EA-8358-4620F93127B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F1183AE-2693-4578-9D10-FB1A6B8FB41C}">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ED711AD-C1F5-4B49-B4C1-7FCB4C7AC312}">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D8A4E1F6-161C-4867-9729-C9CCAF08FE5D}">
      <text>
        <r>
          <rPr>
            <sz val="9"/>
            <color rgb="FF000000"/>
            <rFont val="MS P ゴシック"/>
            <family val="3"/>
            <charset val="128"/>
          </rPr>
          <t>算定していない場合は、
「特定加算なし」を選択してください。</t>
        </r>
      </text>
    </comment>
    <comment ref="L9" authorId="0" shapeId="0" xr:uid="{0B96F06C-CAD5-48CA-B93A-04D49AF8AAD5}">
      <text>
        <r>
          <rPr>
            <sz val="9"/>
            <color rgb="FF000000"/>
            <rFont val="MS P ゴシック"/>
            <family val="3"/>
            <charset val="128"/>
          </rPr>
          <t>算定していない場合は、
「ベア加算なし」を選択してください。</t>
        </r>
      </text>
    </comment>
    <comment ref="V9" authorId="1" shapeId="0" xr:uid="{8AF40BC9-4DB8-4655-836C-69F6A542F2C6}">
      <text>
        <r>
          <rPr>
            <sz val="9"/>
            <color indexed="81"/>
            <rFont val="MS P ゴシック"/>
            <family val="3"/>
            <charset val="128"/>
          </rPr>
          <t>「新加算Ⅱ」が表示され、加算率が「エラー」と表示された場合は「新加算Ⅰ」と読み替えること。</t>
        </r>
      </text>
    </comment>
    <comment ref="CI9" authorId="0" shapeId="0" xr:uid="{9BA05882-5CFF-47FF-B598-893756C5EB6A}">
      <text>
        <r>
          <rPr>
            <sz val="9"/>
            <color rgb="FF000000"/>
            <rFont val="MS P ゴシック"/>
            <family val="3"/>
            <charset val="128"/>
          </rPr>
          <t>キャリアパス要件Ⅴで「満たす」を選択していれば「１」</t>
        </r>
      </text>
    </comment>
    <comment ref="CI10" authorId="0" shapeId="0" xr:uid="{0B1CEF7A-7AC2-4160-8063-A0E76CE13BDD}">
      <text>
        <r>
          <rPr>
            <sz val="9"/>
            <color rgb="FF000000"/>
            <rFont val="MS P ゴシック"/>
            <family val="3"/>
            <charset val="128"/>
          </rPr>
          <t>職場環境等要件の上位区分を「満たす」と選択していれば「１」</t>
        </r>
      </text>
    </comment>
    <comment ref="V12" authorId="1" shapeId="0" xr:uid="{68EE1660-BBBB-41C3-90E4-0715E6273049}">
      <text>
        <r>
          <rPr>
            <sz val="9"/>
            <color indexed="81"/>
            <rFont val="MS P ゴシック"/>
            <family val="3"/>
            <charset val="128"/>
          </rPr>
          <t>「新加算Ⅱ」が表示され、加算率が「エラー」と表示された場合は「新加算Ⅰ」と読み替えること。</t>
        </r>
      </text>
    </comment>
    <comment ref="B13" authorId="0" shapeId="0" xr:uid="{0FE96AFD-8A51-4D07-9E30-879DE561A6C9}">
      <text>
        <r>
          <rPr>
            <sz val="9"/>
            <color rgb="FF000000"/>
            <rFont val="MS P ゴシック"/>
            <family val="3"/>
            <charset val="128"/>
          </rPr>
          <t>令和６年度の算定対象月を記入してください。</t>
        </r>
      </text>
    </comment>
    <comment ref="F15" authorId="0" shapeId="0" xr:uid="{1A9EF5C2-7DE2-4DE1-A94E-0D29888067FC}">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F2B0C111-B935-4535-8A4F-A4BD09A46F9A}">
      <text>
        <r>
          <rPr>
            <sz val="9"/>
            <color indexed="81"/>
            <rFont val="MS P ゴシック"/>
            <family val="3"/>
            <charset val="128"/>
          </rPr>
          <t>「新加算Ⅱ」が表示され、加算率が「エラー」と表示された場合は「新加算Ⅰ」と読み替えること。</t>
        </r>
      </text>
    </comment>
    <comment ref="B18" authorId="0" shapeId="0" xr:uid="{EB56A267-16ED-4C0D-99BD-550CA38995F0}">
      <text>
        <r>
          <rPr>
            <sz val="9"/>
            <color rgb="FF000000"/>
            <rFont val="MS P ゴシック"/>
            <family val="3"/>
            <charset val="128"/>
          </rPr>
          <t>右欄の選択肢（「満たす」など）から、
それぞれ当てはまるものを選択してください。</t>
        </r>
      </text>
    </comment>
    <comment ref="AL25" authorId="0" shapeId="0" xr:uid="{514955A2-C569-4845-AC57-63DE2B689B5E}">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AF22DD40-0E60-48A6-87D7-E6E8B497872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FBE1952-194A-4E2A-A4BE-055D802F5184}">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0262503-E4D0-41CD-A279-DF8DC4377047}">
      <text>
        <r>
          <rPr>
            <sz val="9"/>
            <color rgb="FF000000"/>
            <rFont val="MS P ゴシック"/>
            <family val="3"/>
            <charset val="128"/>
          </rPr>
          <t>小規模事業者等の特例で満たす場合も含む</t>
        </r>
      </text>
    </comment>
    <comment ref="AG37" authorId="0" shapeId="0" xr:uid="{AB15D7D1-D552-43D2-A629-CC06EA3914A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A35C95D2-DC0C-4BDF-A3FB-A14E762A43C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97B7D123-5AC2-4AE9-97FA-C585F53AEB45}">
      <text>
        <r>
          <rPr>
            <sz val="9"/>
            <color indexed="81"/>
            <rFont val="MS P ゴシック"/>
            <family val="3"/>
            <charset val="128"/>
          </rPr>
          <t>左記に「対象加算なし」が表示された場合は、「満たす」を選択し、「対象加算なし」を選択してください。</t>
        </r>
      </text>
    </comment>
    <comment ref="AL40" authorId="1" shapeId="0" xr:uid="{A37A09EA-DDDB-44BB-B1E8-C3352BF71277}">
      <text>
        <r>
          <rPr>
            <sz val="9"/>
            <color indexed="81"/>
            <rFont val="MS P ゴシック"/>
            <family val="3"/>
            <charset val="128"/>
          </rPr>
          <t>左記に「対象加算なし」が表示された場合は、「満たす」を選択し、「対象加算なし」を選択してください。</t>
        </r>
      </text>
    </comment>
    <comment ref="AD41" authorId="0" shapeId="0" xr:uid="{6E6C24EC-8672-4D4F-B346-2B4FC4B9D1EC}">
      <text>
        <r>
          <rPr>
            <sz val="9"/>
            <color rgb="FF000000"/>
            <rFont val="MS P ゴシック"/>
            <family val="3"/>
            <charset val="128"/>
          </rPr>
          <t>「満たす」を選択した場合は、算定する加算の区分等を選択してください。</t>
        </r>
      </text>
    </comment>
    <comment ref="AL41" authorId="0" shapeId="0" xr:uid="{CBDFBA60-F6D2-4285-9596-DA3DC2FF0321}">
      <text>
        <r>
          <rPr>
            <sz val="9"/>
            <color rgb="FF000000"/>
            <rFont val="MS P ゴシック"/>
            <family val="3"/>
            <charset val="128"/>
          </rPr>
          <t>「満たす」を選択した場合は、算定する加算の区分等を選択してください。</t>
        </r>
      </text>
    </comment>
    <comment ref="B47" authorId="0" shapeId="0" xr:uid="{25CEEF13-C270-4E45-B835-70EA97BEBE82}">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64D2B474-8EB1-40C5-8DB2-CC3D0AFA0CA2}">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8CD0313-56E3-40D4-A2BC-494D7E8555CC}">
      <text>
        <r>
          <rPr>
            <sz val="9"/>
            <color rgb="FF000000"/>
            <rFont val="MS P ゴシック"/>
            <family val="3"/>
            <charset val="128"/>
          </rPr>
          <t>令和５年度にベア加算を算定し、令和６年４・５月にも継続してベア加算を算定する場合「１」</t>
        </r>
      </text>
    </comment>
    <comment ref="Y4" authorId="0" shapeId="0" xr:uid="{6AE6673D-B5DE-42C5-89ED-78EC4153F3D2}">
      <text>
        <r>
          <rPr>
            <sz val="9"/>
            <color rgb="FF000000"/>
            <rFont val="MS P ゴシック"/>
            <family val="3"/>
            <charset val="128"/>
          </rPr>
          <t>必ずプルダウンで選択してください。</t>
        </r>
      </text>
    </comment>
    <comment ref="AE4" authorId="0" shapeId="0" xr:uid="{AF417869-AB1A-4233-93E0-8D025DD2CA33}">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670A3AD2-6AE0-4208-A599-1D3769266E23}">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95412D24-9399-47A4-A86C-789FE9299BA1}">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AB146C8-A278-44DB-8DF8-F252026CC6DA}">
      <text>
        <r>
          <rPr>
            <sz val="9"/>
            <color rgb="FF000000"/>
            <rFont val="MS P ゴシック"/>
            <family val="3"/>
            <charset val="128"/>
          </rPr>
          <t>４・５月に処遇Ⅰ、６月以降に処遇Ⅰ相当の加算区分を算定する場合は「１」</t>
        </r>
      </text>
    </comment>
    <comment ref="CI6" authorId="0" shapeId="0" xr:uid="{80674DE2-46A2-4E7F-8FCE-30C0E07240A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1F5D045-5FFE-45B1-A66C-C3CFBD0FBB2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AAFFB408-B5B5-4400-A2C5-4D6C8DAF19B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2D5A354-A70C-45B3-812A-7229A12680CD}">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FFA6853D-7877-4085-90A5-4E588CFBB83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2668691-F4EE-4201-B5B7-B3AF1F322BF7}">
      <text>
        <r>
          <rPr>
            <sz val="9"/>
            <color rgb="FF000000"/>
            <rFont val="MS P ゴシック"/>
            <family val="3"/>
            <charset val="128"/>
          </rPr>
          <t>算定していない場合は、
「特定加算なし」を選択してください。</t>
        </r>
      </text>
    </comment>
    <comment ref="L9" authorId="0" shapeId="0" xr:uid="{22D58476-E578-4EED-95E9-0395D46E5166}">
      <text>
        <r>
          <rPr>
            <sz val="9"/>
            <color rgb="FF000000"/>
            <rFont val="MS P ゴシック"/>
            <family val="3"/>
            <charset val="128"/>
          </rPr>
          <t>算定していない場合は、
「ベア加算なし」を選択してください。</t>
        </r>
      </text>
    </comment>
    <comment ref="V9" authorId="1" shapeId="0" xr:uid="{A38598ED-5F37-42DF-A2A1-2AE658EC668D}">
      <text>
        <r>
          <rPr>
            <sz val="9"/>
            <color indexed="81"/>
            <rFont val="MS P ゴシック"/>
            <family val="3"/>
            <charset val="128"/>
          </rPr>
          <t>「新加算Ⅱ」が表示され、加算率が「エラー」と表示された場合は「新加算Ⅰ」と読み替えること。</t>
        </r>
      </text>
    </comment>
    <comment ref="CI9" authorId="0" shapeId="0" xr:uid="{86CA3FBC-3712-4A13-A737-8CAB308F2970}">
      <text>
        <r>
          <rPr>
            <sz val="9"/>
            <color rgb="FF000000"/>
            <rFont val="MS P ゴシック"/>
            <family val="3"/>
            <charset val="128"/>
          </rPr>
          <t>キャリアパス要件Ⅴで「満たす」を選択していれば「１」</t>
        </r>
      </text>
    </comment>
    <comment ref="CI10" authorId="0" shapeId="0" xr:uid="{B238889D-7E88-41E6-A239-C4DAEED9E819}">
      <text>
        <r>
          <rPr>
            <sz val="9"/>
            <color rgb="FF000000"/>
            <rFont val="MS P ゴシック"/>
            <family val="3"/>
            <charset val="128"/>
          </rPr>
          <t>職場環境等要件の上位区分を「満たす」と選択していれば「１」</t>
        </r>
      </text>
    </comment>
    <comment ref="V12" authorId="1" shapeId="0" xr:uid="{77248F53-3AC2-4C36-8960-45A7AE262DD9}">
      <text>
        <r>
          <rPr>
            <sz val="9"/>
            <color indexed="81"/>
            <rFont val="MS P ゴシック"/>
            <family val="3"/>
            <charset val="128"/>
          </rPr>
          <t>「新加算Ⅱ」が表示され、加算率が「エラー」と表示された場合は「新加算Ⅰ」と読み替えること。</t>
        </r>
      </text>
    </comment>
    <comment ref="B13" authorId="0" shapeId="0" xr:uid="{0004E628-C6D1-4068-A228-7EF2CFB3CD42}">
      <text>
        <r>
          <rPr>
            <sz val="9"/>
            <color rgb="FF000000"/>
            <rFont val="MS P ゴシック"/>
            <family val="3"/>
            <charset val="128"/>
          </rPr>
          <t>令和６年度の算定対象月を記入してください。</t>
        </r>
      </text>
    </comment>
    <comment ref="F15" authorId="0" shapeId="0" xr:uid="{47ABEEA8-7E49-44A5-8EAD-DA6638955DB3}">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282EF651-C93C-4C67-A23F-22EE6EFC7AAF}">
      <text>
        <r>
          <rPr>
            <sz val="9"/>
            <color indexed="81"/>
            <rFont val="MS P ゴシック"/>
            <family val="3"/>
            <charset val="128"/>
          </rPr>
          <t>「新加算Ⅱ」が表示され、加算率が「エラー」と表示された場合は「新加算Ⅰ」と読み替えること。</t>
        </r>
      </text>
    </comment>
    <comment ref="B18" authorId="0" shapeId="0" xr:uid="{00855D2B-ED36-4C15-8B53-15BF34EDDA05}">
      <text>
        <r>
          <rPr>
            <sz val="9"/>
            <color rgb="FF000000"/>
            <rFont val="MS P ゴシック"/>
            <family val="3"/>
            <charset val="128"/>
          </rPr>
          <t>右欄の選択肢（「満たす」など）から、
それぞれ当てはまるものを選択してください。</t>
        </r>
      </text>
    </comment>
    <comment ref="AL25" authorId="0" shapeId="0" xr:uid="{6AB2D8C3-C25F-43DF-822D-591665E0C60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69296E9-E001-4CF6-A994-454F2FB9AB4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932FC3D8-3C41-47B4-A40E-E15C0C394EE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09929292-590C-450A-B992-13B2FB811211}">
      <text>
        <r>
          <rPr>
            <sz val="9"/>
            <color rgb="FF000000"/>
            <rFont val="MS P ゴシック"/>
            <family val="3"/>
            <charset val="128"/>
          </rPr>
          <t>小規模事業者等の特例で満たす場合も含む</t>
        </r>
      </text>
    </comment>
    <comment ref="AG37" authorId="0" shapeId="0" xr:uid="{A957EF13-2E36-43E3-9038-12592F3D918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6985E377-567E-4A84-B837-1C4D7B9CAFD8}">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CC3B5EEE-5AC5-4B1A-BC14-4ABB16DC7FBE}">
      <text>
        <r>
          <rPr>
            <sz val="9"/>
            <color indexed="81"/>
            <rFont val="MS P ゴシック"/>
            <family val="3"/>
            <charset val="128"/>
          </rPr>
          <t>左記に「対象加算なし」が表示された場合は、「満たす」を選択し、「対象加算なし」を選択してください。</t>
        </r>
      </text>
    </comment>
    <comment ref="AL40" authorId="1" shapeId="0" xr:uid="{6E563025-20D6-46D3-928F-7CDC40EF390A}">
      <text>
        <r>
          <rPr>
            <sz val="9"/>
            <color indexed="81"/>
            <rFont val="MS P ゴシック"/>
            <family val="3"/>
            <charset val="128"/>
          </rPr>
          <t>左記に「対象加算なし」が表示された場合は、「満たす」を選択し、「対象加算なし」を選択してください。</t>
        </r>
      </text>
    </comment>
    <comment ref="AD41" authorId="0" shapeId="0" xr:uid="{4823825A-4F86-437B-B5E9-25165ED7B2B2}">
      <text>
        <r>
          <rPr>
            <sz val="9"/>
            <color rgb="FF000000"/>
            <rFont val="MS P ゴシック"/>
            <family val="3"/>
            <charset val="128"/>
          </rPr>
          <t>「満たす」を選択した場合は、算定する加算の区分等を選択してください。</t>
        </r>
      </text>
    </comment>
    <comment ref="AL41" authorId="0" shapeId="0" xr:uid="{0C2C0B60-EE6D-41D6-9050-9BCF0BE9DA8E}">
      <text>
        <r>
          <rPr>
            <sz val="9"/>
            <color rgb="FF000000"/>
            <rFont val="MS P ゴシック"/>
            <family val="3"/>
            <charset val="128"/>
          </rPr>
          <t>「満たす」を選択した場合は、算定する加算の区分等を選択してください。</t>
        </r>
      </text>
    </comment>
    <comment ref="B47" authorId="0" shapeId="0" xr:uid="{68FA4247-B989-4E9F-88A4-D571D087AE9C}">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50584FE0-61AE-4363-A2CA-E79A5EAF62F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7E5C783C-7B92-4726-9C2B-65891F88034E}">
      <text>
        <r>
          <rPr>
            <sz val="9"/>
            <color rgb="FF000000"/>
            <rFont val="MS P ゴシック"/>
            <family val="3"/>
            <charset val="128"/>
          </rPr>
          <t>令和５年度にベア加算を算定し、令和６年４・５月にも継続してベア加算を算定する場合「１」</t>
        </r>
      </text>
    </comment>
    <comment ref="Y4" authorId="0" shapeId="0" xr:uid="{1EA1EC65-363F-4C33-BE32-F7164E18EC42}">
      <text>
        <r>
          <rPr>
            <sz val="9"/>
            <color rgb="FF000000"/>
            <rFont val="MS P ゴシック"/>
            <family val="3"/>
            <charset val="128"/>
          </rPr>
          <t>必ずプルダウンで選択してください。</t>
        </r>
      </text>
    </comment>
    <comment ref="AE4" authorId="0" shapeId="0" xr:uid="{46709133-2FE4-469A-B54F-8757E060E0B3}">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3AB60098-CAB8-4806-98AF-1ED4774BA769}">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CDE3AE84-0FC4-4120-8565-36F8721B4E19}">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FEDDF21-9AED-4AF1-AE45-298C88724A36}">
      <text>
        <r>
          <rPr>
            <sz val="9"/>
            <color rgb="FF000000"/>
            <rFont val="MS P ゴシック"/>
            <family val="3"/>
            <charset val="128"/>
          </rPr>
          <t>４・５月に処遇Ⅰ、６月以降に処遇Ⅰ相当の加算区分を算定する場合は「１」</t>
        </r>
      </text>
    </comment>
    <comment ref="CI6" authorId="0" shapeId="0" xr:uid="{FCDF078B-8120-4B64-8ECD-7AFF663A1C68}">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CEC18D4B-E2BA-414D-A2C7-CA2626597DB0}">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977A9CFF-27BA-45AF-8E79-0924C27D94F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9039E276-3836-4D2D-913E-8909C46FE197}">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A7678B90-E11D-4E05-8EEC-79B66DAAD2F5}">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720F22E-CB98-47DF-B04C-64B67C3339B2}">
      <text>
        <r>
          <rPr>
            <sz val="9"/>
            <color rgb="FF000000"/>
            <rFont val="MS P ゴシック"/>
            <family val="3"/>
            <charset val="128"/>
          </rPr>
          <t>算定していない場合は、
「特定加算なし」を選択してください。</t>
        </r>
      </text>
    </comment>
    <comment ref="L9" authorId="0" shapeId="0" xr:uid="{70302820-ABA9-49ED-B4DE-C4FB67AA073D}">
      <text>
        <r>
          <rPr>
            <sz val="9"/>
            <color rgb="FF000000"/>
            <rFont val="MS P ゴシック"/>
            <family val="3"/>
            <charset val="128"/>
          </rPr>
          <t>算定していない場合は、
「ベア加算なし」を選択してください。</t>
        </r>
      </text>
    </comment>
    <comment ref="V9" authorId="1" shapeId="0" xr:uid="{C575F1E1-E22F-416C-8978-0BB3D0E1199E}">
      <text>
        <r>
          <rPr>
            <sz val="9"/>
            <color indexed="81"/>
            <rFont val="MS P ゴシック"/>
            <family val="3"/>
            <charset val="128"/>
          </rPr>
          <t>「新加算Ⅱ」が表示され、加算率が「エラー」と表示された場合は「新加算Ⅰ」と読み替えること。</t>
        </r>
      </text>
    </comment>
    <comment ref="CI9" authorId="0" shapeId="0" xr:uid="{2C41CA5D-1789-4129-8149-F9FF79316FF1}">
      <text>
        <r>
          <rPr>
            <sz val="9"/>
            <color rgb="FF000000"/>
            <rFont val="MS P ゴシック"/>
            <family val="3"/>
            <charset val="128"/>
          </rPr>
          <t>キャリアパス要件Ⅴで「満たす」を選択していれば「１」</t>
        </r>
      </text>
    </comment>
    <comment ref="CI10" authorId="0" shapeId="0" xr:uid="{7B64833E-CDE8-46B2-8E2F-417B122A0AA6}">
      <text>
        <r>
          <rPr>
            <sz val="9"/>
            <color rgb="FF000000"/>
            <rFont val="MS P ゴシック"/>
            <family val="3"/>
            <charset val="128"/>
          </rPr>
          <t>職場環境等要件の上位区分を「満たす」と選択していれば「１」</t>
        </r>
      </text>
    </comment>
    <comment ref="V12" authorId="1" shapeId="0" xr:uid="{F4E5E86A-E06F-4729-B91B-1DFEF348E03F}">
      <text>
        <r>
          <rPr>
            <sz val="9"/>
            <color indexed="81"/>
            <rFont val="MS P ゴシック"/>
            <family val="3"/>
            <charset val="128"/>
          </rPr>
          <t>「新加算Ⅱ」が表示され、加算率が「エラー」と表示された場合は「新加算Ⅰ」と読み替えること。</t>
        </r>
      </text>
    </comment>
    <comment ref="B13" authorId="0" shapeId="0" xr:uid="{1E312933-B983-47BA-B1DA-5C29057E10FC}">
      <text>
        <r>
          <rPr>
            <sz val="9"/>
            <color rgb="FF000000"/>
            <rFont val="MS P ゴシック"/>
            <family val="3"/>
            <charset val="128"/>
          </rPr>
          <t>令和６年度の算定対象月を記入してください。</t>
        </r>
      </text>
    </comment>
    <comment ref="F15" authorId="0" shapeId="0" xr:uid="{D5F16826-DC97-47D3-AC45-9F4E1302B0B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08E59ED8-976D-4AF4-BD59-C32C1D69ED54}">
      <text>
        <r>
          <rPr>
            <sz val="9"/>
            <color indexed="81"/>
            <rFont val="MS P ゴシック"/>
            <family val="3"/>
            <charset val="128"/>
          </rPr>
          <t>「新加算Ⅱ」が表示され、加算率が「エラー」と表示された場合は「新加算Ⅰ」と読み替えること。</t>
        </r>
      </text>
    </comment>
    <comment ref="B18" authorId="0" shapeId="0" xr:uid="{3F066E62-A18B-45AD-95DF-428ADB2ADA48}">
      <text>
        <r>
          <rPr>
            <sz val="9"/>
            <color rgb="FF000000"/>
            <rFont val="MS P ゴシック"/>
            <family val="3"/>
            <charset val="128"/>
          </rPr>
          <t>右欄の選択肢（「満たす」など）から、
それぞれ当てはまるものを選択してください。</t>
        </r>
      </text>
    </comment>
    <comment ref="AL25" authorId="0" shapeId="0" xr:uid="{8371B03D-679D-4422-9A96-18034DD893F3}">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B36C0B2-C98E-405B-A60F-44B9C469543B}">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77A318BF-1B70-4D8C-A081-A077B618CE5F}">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8A283D76-03C7-438C-BE04-C095CAB8ADEB}">
      <text>
        <r>
          <rPr>
            <sz val="9"/>
            <color rgb="FF000000"/>
            <rFont val="MS P ゴシック"/>
            <family val="3"/>
            <charset val="128"/>
          </rPr>
          <t>小規模事業者等の特例で満たす場合も含む</t>
        </r>
      </text>
    </comment>
    <comment ref="AG37" authorId="0" shapeId="0" xr:uid="{D598ABA3-D805-4E9C-9B2A-1A92270BAB7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D3261ED8-97CB-436B-AC0D-4BEF0894994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0096C67E-BE1D-4F21-B017-0B75B60BC6E9}">
      <text>
        <r>
          <rPr>
            <sz val="9"/>
            <color indexed="81"/>
            <rFont val="MS P ゴシック"/>
            <family val="3"/>
            <charset val="128"/>
          </rPr>
          <t>左記に「対象加算なし」が表示された場合は、「満たす」を選択し、「対象加算なし」を選択してください。</t>
        </r>
      </text>
    </comment>
    <comment ref="AL40" authorId="1" shapeId="0" xr:uid="{378CF9F6-9FDD-4C60-9785-F520E8D836D8}">
      <text>
        <r>
          <rPr>
            <sz val="9"/>
            <color indexed="81"/>
            <rFont val="MS P ゴシック"/>
            <family val="3"/>
            <charset val="128"/>
          </rPr>
          <t>左記に「対象加算なし」が表示された場合は、「満たす」を選択し、「対象加算なし」を選択してください。</t>
        </r>
      </text>
    </comment>
    <comment ref="AD41" authorId="0" shapeId="0" xr:uid="{2DD50115-D7A3-49F2-95D2-04A7B137DEFC}">
      <text>
        <r>
          <rPr>
            <sz val="9"/>
            <color rgb="FF000000"/>
            <rFont val="MS P ゴシック"/>
            <family val="3"/>
            <charset val="128"/>
          </rPr>
          <t>「満たす」を選択した場合は、算定する加算の区分等を選択してください。</t>
        </r>
      </text>
    </comment>
    <comment ref="AL41" authorId="0" shapeId="0" xr:uid="{C14AF4D4-4C85-4C14-8D45-91842E1D5EE6}">
      <text>
        <r>
          <rPr>
            <sz val="9"/>
            <color rgb="FF000000"/>
            <rFont val="MS P ゴシック"/>
            <family val="3"/>
            <charset val="128"/>
          </rPr>
          <t>「満たす」を選択した場合は、算定する加算の区分等を選択してください。</t>
        </r>
      </text>
    </comment>
    <comment ref="B47" authorId="0" shapeId="0" xr:uid="{B507C588-EFD7-45BF-8BD3-C4DB209154B8}">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F82FCD73-CEF1-417D-84F8-50574C4FBD9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D1204CB2-5FD6-421C-8CD7-7A3D385B18C8}">
      <text>
        <r>
          <rPr>
            <sz val="9"/>
            <color rgb="FF000000"/>
            <rFont val="MS P ゴシック"/>
            <family val="3"/>
            <charset val="128"/>
          </rPr>
          <t>令和５年度にベア加算を算定し、令和６年４・５月にも継続してベア加算を算定する場合「１」</t>
        </r>
      </text>
    </comment>
    <comment ref="Y4" authorId="0" shapeId="0" xr:uid="{74D77169-0DF1-40AC-BEB1-8FAB0AFC9A97}">
      <text>
        <r>
          <rPr>
            <sz val="9"/>
            <color rgb="FF000000"/>
            <rFont val="MS P ゴシック"/>
            <family val="3"/>
            <charset val="128"/>
          </rPr>
          <t>必ずプルダウンで選択してください。</t>
        </r>
      </text>
    </comment>
    <comment ref="AE4" authorId="0" shapeId="0" xr:uid="{B5D6C908-9728-472B-A07A-07301379B56C}">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418004FE-D850-4D11-8FB7-251EAC0B094B}">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84CF33AF-0291-4AD6-ACC6-6866373D77C9}">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64F2D690-0D58-4CE5-83A7-6EF9EC0028FA}">
      <text>
        <r>
          <rPr>
            <sz val="9"/>
            <color rgb="FF000000"/>
            <rFont val="MS P ゴシック"/>
            <family val="3"/>
            <charset val="128"/>
          </rPr>
          <t>４・５月に処遇Ⅰ、６月以降に処遇Ⅰ相当の加算区分を算定する場合は「１」</t>
        </r>
      </text>
    </comment>
    <comment ref="CI6" authorId="0" shapeId="0" xr:uid="{62D4D87C-5861-4AFA-BB89-52869712BAE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F8657229-4C03-4F12-BF36-00586285759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B519B14-7267-40F0-A6B2-C40B98049638}">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962DA790-BFB3-4B87-A631-4D12C5599787}">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10ED8A-CA18-4116-9A13-01ED42FA4075}">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F4529D2E-EE7C-482C-9CB1-A40BB807E981}">
      <text>
        <r>
          <rPr>
            <sz val="9"/>
            <color rgb="FF000000"/>
            <rFont val="MS P ゴシック"/>
            <family val="3"/>
            <charset val="128"/>
          </rPr>
          <t>算定していない場合は、
「特定加算なし」を選択してください。</t>
        </r>
      </text>
    </comment>
    <comment ref="L9" authorId="0" shapeId="0" xr:uid="{EAA5FFB1-4711-4C08-9D1A-127DCC359A63}">
      <text>
        <r>
          <rPr>
            <sz val="9"/>
            <color rgb="FF000000"/>
            <rFont val="MS P ゴシック"/>
            <family val="3"/>
            <charset val="128"/>
          </rPr>
          <t>算定していない場合は、
「ベア加算なし」を選択してください。</t>
        </r>
      </text>
    </comment>
    <comment ref="V9" authorId="1" shapeId="0" xr:uid="{337D3BBE-77CB-4DBD-9262-2EE356A12284}">
      <text>
        <r>
          <rPr>
            <sz val="9"/>
            <color indexed="81"/>
            <rFont val="MS P ゴシック"/>
            <family val="3"/>
            <charset val="128"/>
          </rPr>
          <t>「新加算Ⅱ」が表示され、加算率が「エラー」と表示された場合は「新加算Ⅰ」と読み替えること。</t>
        </r>
      </text>
    </comment>
    <comment ref="CI9" authorId="0" shapeId="0" xr:uid="{C6846FB8-7BC8-44B4-A9D9-3E00FBB95DBD}">
      <text>
        <r>
          <rPr>
            <sz val="9"/>
            <color rgb="FF000000"/>
            <rFont val="MS P ゴシック"/>
            <family val="3"/>
            <charset val="128"/>
          </rPr>
          <t>キャリアパス要件Ⅴで「満たす」を選択していれば「１」</t>
        </r>
      </text>
    </comment>
    <comment ref="CI10" authorId="0" shapeId="0" xr:uid="{8ED99E4F-3E44-4B0C-B85A-1D3442C6E173}">
      <text>
        <r>
          <rPr>
            <sz val="9"/>
            <color rgb="FF000000"/>
            <rFont val="MS P ゴシック"/>
            <family val="3"/>
            <charset val="128"/>
          </rPr>
          <t>職場環境等要件の上位区分を「満たす」と選択していれば「１」</t>
        </r>
      </text>
    </comment>
    <comment ref="V12" authorId="1" shapeId="0" xr:uid="{26071147-D285-42AD-B3D3-BB55839EEEF6}">
      <text>
        <r>
          <rPr>
            <sz val="9"/>
            <color indexed="81"/>
            <rFont val="MS P ゴシック"/>
            <family val="3"/>
            <charset val="128"/>
          </rPr>
          <t>「新加算Ⅱ」が表示され、加算率が「エラー」と表示された場合は「新加算Ⅰ」と読み替えること。</t>
        </r>
      </text>
    </comment>
    <comment ref="B13" authorId="0" shapeId="0" xr:uid="{4AD94FC3-3434-46DA-A738-5D5ABDF04731}">
      <text>
        <r>
          <rPr>
            <sz val="9"/>
            <color rgb="FF000000"/>
            <rFont val="MS P ゴシック"/>
            <family val="3"/>
            <charset val="128"/>
          </rPr>
          <t>令和６年度の算定対象月を記入してください。</t>
        </r>
      </text>
    </comment>
    <comment ref="F15" authorId="0" shapeId="0" xr:uid="{6DA80C17-67A5-420C-9BB8-7A2671AFDE3F}">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D33A6653-73C5-4C5C-BB6A-BF741689A9D1}">
      <text>
        <r>
          <rPr>
            <sz val="9"/>
            <color indexed="81"/>
            <rFont val="MS P ゴシック"/>
            <family val="3"/>
            <charset val="128"/>
          </rPr>
          <t>「新加算Ⅱ」が表示され、加算率が「エラー」と表示された場合は「新加算Ⅰ」と読み替えること。</t>
        </r>
      </text>
    </comment>
    <comment ref="B18" authorId="0" shapeId="0" xr:uid="{0DF44109-2D1A-4F18-AB5A-8457D7B9FD8F}">
      <text>
        <r>
          <rPr>
            <sz val="9"/>
            <color rgb="FF000000"/>
            <rFont val="MS P ゴシック"/>
            <family val="3"/>
            <charset val="128"/>
          </rPr>
          <t>右欄の選択肢（「満たす」など）から、
それぞれ当てはまるものを選択してください。</t>
        </r>
      </text>
    </comment>
    <comment ref="AL25" authorId="0" shapeId="0" xr:uid="{E3411862-A752-4E16-B575-231ADA54736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6A27FC9-5C07-4D81-B139-C4E440E7D3FD}">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B438E93C-A95F-416A-84E8-DC4B4E0A122E}">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026C5D1-F71B-4042-9299-46E6A5DD9086}">
      <text>
        <r>
          <rPr>
            <sz val="9"/>
            <color rgb="FF000000"/>
            <rFont val="MS P ゴシック"/>
            <family val="3"/>
            <charset val="128"/>
          </rPr>
          <t>小規模事業者等の特例で満たす場合も含む</t>
        </r>
      </text>
    </comment>
    <comment ref="AG37" authorId="0" shapeId="0" xr:uid="{9FDF325B-3ACB-48AC-B2E8-9C846AE7D81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494EAD39-9E04-42E6-A6EB-CE4EBC811AB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C72C5CEB-6953-4FCC-9706-CBD2916454A1}">
      <text>
        <r>
          <rPr>
            <sz val="9"/>
            <color indexed="81"/>
            <rFont val="MS P ゴシック"/>
            <family val="3"/>
            <charset val="128"/>
          </rPr>
          <t>左記に「対象加算なし」が表示された場合は、「満たす」を選択し、「対象加算なし」を選択してください。</t>
        </r>
      </text>
    </comment>
    <comment ref="AL40" authorId="1" shapeId="0" xr:uid="{0C08F706-4734-4A57-B386-A37D4AFCF903}">
      <text>
        <r>
          <rPr>
            <sz val="9"/>
            <color indexed="81"/>
            <rFont val="MS P ゴシック"/>
            <family val="3"/>
            <charset val="128"/>
          </rPr>
          <t>左記に「対象加算なし」が表示された場合は、「満たす」を選択し、「対象加算なし」を選択してください。</t>
        </r>
      </text>
    </comment>
    <comment ref="AD41" authorId="0" shapeId="0" xr:uid="{7504A1AC-F8C0-4E00-A9F4-4196205A46F6}">
      <text>
        <r>
          <rPr>
            <sz val="9"/>
            <color rgb="FF000000"/>
            <rFont val="MS P ゴシック"/>
            <family val="3"/>
            <charset val="128"/>
          </rPr>
          <t>「満たす」を選択した場合は、算定する加算の区分等を選択してください。</t>
        </r>
      </text>
    </comment>
    <comment ref="AL41" authorId="0" shapeId="0" xr:uid="{2F5FCAA2-E981-4B2E-A058-3CE3AAB0EE06}">
      <text>
        <r>
          <rPr>
            <sz val="9"/>
            <color rgb="FF000000"/>
            <rFont val="MS P ゴシック"/>
            <family val="3"/>
            <charset val="128"/>
          </rPr>
          <t>「満たす」を選択した場合は、算定する加算の区分等を選択してください。</t>
        </r>
      </text>
    </comment>
    <comment ref="B47" authorId="0" shapeId="0" xr:uid="{392B3F71-B42A-4F80-9670-FCC06E637F2B}">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<sst xmlns="http://schemas.openxmlformats.org/spreadsheetml/2006/main" count="6514" uniqueCount="2397">
  <si>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</si>
  <si>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</si>
  <si>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</si>
  <si>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</si>
  <si>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</si>
  <si>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</si>
  <si>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</si>
  <si>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</si>
  <si>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</si>
  <si>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</si>
  <si>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</si>
  <si>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</si>
  <si>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</si>
  <si>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</si>
  <si>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</si>
  <si>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</si>
  <si>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</si>
  <si>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</si>
  <si>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</si>
  <si>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</si>
  <si>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</si>
  <si>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</si>
  <si>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</si>
  <si>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</si>
  <si>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</si>
  <si>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</si>
  <si>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</si>
  <si>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</si>
  <si>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</si>
  <si>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</si>
  <si>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</si>
  <si>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</si>
  <si>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</si>
  <si>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</si>
  <si>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</si>
  <si>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</si>
  <si>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</si>
  <si>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</si>
  <si>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</si>
  <si>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</si>
  <si>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</si>
  <si>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</si>
  <si>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</si>
  <si>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</si>
  <si>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</si>
  <si>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</si>
  <si>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</si>
  <si>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</si>
  <si>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</si>
  <si>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</si>
  <si>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</si>
  <si>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</si>
  <si>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</si>
  <si>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</si>
  <si>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</si>
  <si>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</si>
  <si>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</si>
  <si>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</si>
  <si>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</si>
  <si>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</si>
  <si>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</si>
  <si>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</si>
  <si>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</si>
  <si>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</si>
  <si>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</si>
  <si>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</si>
  <si>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</si>
  <si>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</si>
  <si>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</si>
  <si>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</si>
  <si>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</si>
  <si>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</si>
  <si>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</si>
  <si>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</si>
  <si>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</si>
  <si>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</si>
  <si>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</si>
  <si>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</si>
  <si>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</si>
  <si>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</si>
  <si>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</si>
  <si>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</si>
  <si>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</si>
  <si>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</si>
  <si>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</si>
  <si>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</si>
  <si>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</si>
  <si>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</si>
  <si>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</si>
  <si>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</si>
  <si>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</si>
  <si>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</si>
  <si>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</si>
  <si>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</si>
  <si>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</si>
  <si>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</si>
  <si>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</si>
  <si>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</si>
  <si>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</si>
  <si>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</si>
  <si>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</si>
  <si>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</si>
  <si>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</si>
  <si>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</si>
  <si>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</si>
  <si>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</si>
  <si>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</si>
  <si>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</si>
  <si>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</si>
  <si>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</si>
  <si>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</si>
  <si>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</si>
  <si>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</si>
  <si>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</si>
  <si>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</si>
  <si>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</si>
  <si>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</si>
  <si>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</si>
  <si>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</si>
  <si>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</si>
  <si>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</si>
  <si>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</si>
  <si>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</si>
  <si>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</si>
  <si>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</si>
  <si>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</si>
  <si>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</si>
  <si>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</si>
  <si>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</si>
  <si>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</si>
  <si>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</si>
  <si>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</si>
  <si>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</si>
  <si>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</si>
  <si>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t>区分</t>
    <rPh sb="0" eb="2">
      <t>クブン</t>
    </rPh>
    <phoneticPr fontId="14"/>
  </si>
  <si>
    <t>内容</t>
    <rPh sb="0" eb="2">
      <t>ナイヨウ</t>
    </rPh>
    <phoneticPr fontId="14"/>
  </si>
  <si>
    <t>入職促進に向けた取組</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</si>
  <si>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</si>
  <si>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</si>
  <si>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</si>
  <si>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</si>
  <si>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</si>
  <si>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</si>
  <si>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</si>
  <si>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</si>
  <si>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</si>
  <si>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</si>
  <si>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</si>
  <si>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</si>
  <si>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</si>
  <si>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</si>
  <si>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</si>
  <si>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</si>
  <si>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</si>
  <si>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</si>
  <si>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</si>
  <si>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</si>
  <si>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</si>
  <si>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</si>
  <si>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</si>
  <si>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</si>
  <si>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</si>
  <si>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</si>
  <si>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</si>
  <si>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</si>
  <si>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</si>
  <si>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</si>
  <si>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</si>
  <si>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</si>
  <si>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</si>
  <si>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</si>
  <si>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</si>
  <si>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</si>
  <si>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</si>
  <si>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</si>
  <si>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</si>
  <si>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</si>
  <si>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</si>
  <si>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</si>
  <si>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</si>
  <si>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</si>
  <si>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</si>
  <si>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</si>
  <si>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</si>
  <si>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</si>
  <si>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</si>
  <si>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</si>
  <si>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</si>
  <si>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</si>
  <si>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</si>
  <si>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</si>
  <si>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</si>
  <si>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</si>
  <si>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</si>
  <si>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</si>
  <si>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</si>
  <si>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</si>
  <si>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</si>
  <si>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</si>
  <si>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</si>
  <si>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</si>
  <si>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</si>
  <si>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</si>
  <si>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</si>
  <si>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</si>
  <si>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</si>
  <si>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</si>
  <si>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</si>
  <si>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</si>
  <si>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</si>
  <si>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</si>
  <si>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</si>
  <si>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</si>
  <si>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</si>
  <si>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</si>
  <si>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</si>
  <si>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</si>
  <si>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</si>
  <si>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</si>
  <si>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</si>
  <si>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</si>
  <si>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</si>
  <si>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</si>
  <si>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</si>
  <si>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</si>
  <si>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介護福祉士の配置等要件</t>
    <rPh sb="0" eb="5">
      <t>カイゴフクシシ</t>
    </rPh>
    <rPh sb="6" eb="8">
      <t>ハイチ</t>
    </rPh>
    <rPh sb="8" eb="9">
      <t>トウ</t>
    </rPh>
    <rPh sb="9" eb="11">
      <t>ヨウケン</t>
    </rPh>
    <phoneticPr fontId="14"/>
  </si>
  <si>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</si>
  <si>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</si>
  <si>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</si>
  <si>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</si>
  <si>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</si>
  <si>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</si>
  <si>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</si>
  <si>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</si>
  <si>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</si>
  <si>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</si>
  <si>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</si>
  <si>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</si>
  <si>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</si>
  <si>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</si>
  <si>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</si>
  <si>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令和６年度中に満たす</t>
    <rPh sb="0" eb="2">
      <t>レイワ</t>
    </rPh>
    <rPh sb="3" eb="4">
      <t>ネン</t>
    </rPh>
    <rPh sb="4" eb="5">
      <t>ド</t>
    </rPh>
    <rPh sb="5" eb="6">
      <t>チュウ</t>
    </rPh>
    <rPh sb="7" eb="8">
      <t>ミ</t>
    </rPh>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</si>
  <si>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</si>
  <si>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</si>
  <si>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都道府県</t>
    <rPh sb="0" eb="4">
      <t>トドウフケン</t>
    </rPh>
    <phoneticPr fontId="14"/>
  </si>
  <si>
    <t>都道府県</t>
    <rPh sb="0" eb="4">
      <t>トドウフケン</t>
    </rPh>
    <phoneticPr fontId="3"/>
  </si>
  <si>
    <t>市区町村</t>
    <rPh sb="0" eb="4">
      <t>シクチョウソン</t>
    </rPh>
    <phoneticPr fontId="3"/>
  </si>
  <si>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</si>
  <si>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</si>
  <si>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</si>
  <si>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</si>
  <si>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</si>
  <si>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</si>
  <si>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</si>
  <si>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</si>
  <si>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</si>
  <si>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</si>
  <si>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</si>
  <si>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</si>
  <si>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</si>
  <si>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</si>
  <si>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</si>
  <si>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</si>
  <si>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</si>
  <si>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</si>
  <si>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</si>
  <si>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</si>
  <si>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</si>
  <si>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</si>
  <si>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</si>
  <si>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</si>
  <si>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</si>
  <si>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</si>
  <si>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</si>
  <si>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</si>
  <si>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</si>
  <si>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</si>
  <si>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</si>
  <si>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</si>
  <si>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</si>
  <si>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</si>
  <si>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</si>
  <si>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</si>
  <si>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</si>
  <si>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</si>
  <si>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</si>
  <si>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</si>
  <si>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</si>
  <si>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</si>
  <si>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</si>
  <si>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</si>
  <si>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</si>
  <si>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</si>
  <si>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</si>
  <si>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調布市</t>
  </si>
  <si>
    <t>滋賀県</t>
  </si>
  <si>
    <t>滝川市</t>
  </si>
  <si>
    <t>京都府</t>
  </si>
  <si>
    <t>砂川市</t>
  </si>
  <si>
    <t>大阪府</t>
  </si>
  <si>
    <t>歌志内市</t>
  </si>
  <si>
    <t>兵庫県</t>
  </si>
  <si>
    <t>深川市</t>
  </si>
  <si>
    <t>奈良県</t>
  </si>
  <si>
    <t>富良野市</t>
  </si>
  <si>
    <t>和歌山県</t>
  </si>
  <si>
    <t>登別市</t>
  </si>
  <si>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</si>
  <si>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</si>
  <si>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</si>
  <si>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</si>
  <si>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</si>
  <si>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</si>
  <si>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</si>
  <si>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</si>
  <si>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</si>
  <si>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</si>
  <si>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</si>
  <si>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</si>
  <si>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</si>
  <si>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</si>
  <si>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</si>
  <si>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</si>
  <si>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</si>
  <si>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</si>
  <si>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</si>
  <si>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</si>
  <si>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</si>
  <si>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</si>
  <si>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</si>
  <si>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</si>
  <si>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</si>
  <si>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</si>
  <si>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</si>
  <si>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</si>
  <si>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</si>
  <si>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</si>
  <si>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</si>
  <si>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</si>
  <si>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</si>
  <si>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</si>
  <si>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</si>
  <si>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</si>
  <si>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</si>
  <si>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</si>
  <si>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</si>
  <si>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</si>
  <si>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</si>
  <si>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</si>
  <si>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</si>
  <si>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</si>
  <si>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</si>
  <si>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</si>
  <si>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</si>
  <si>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</si>
  <si>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</si>
  <si>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</si>
  <si>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</si>
  <si>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</si>
  <si>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</si>
  <si>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</si>
  <si>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</si>
  <si>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</si>
  <si>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</si>
  <si>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</si>
  <si>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</si>
  <si>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</si>
  <si>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</si>
  <si>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</si>
  <si>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</si>
  <si>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</si>
  <si>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</si>
  <si>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</si>
  <si>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</si>
  <si>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</si>
  <si>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</si>
  <si>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</si>
  <si>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</si>
  <si>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</si>
  <si>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</si>
  <si>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</si>
  <si>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</si>
  <si>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</si>
  <si>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</si>
  <si>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</si>
  <si>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</si>
  <si>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</si>
  <si>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</si>
  <si>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</si>
  <si>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</si>
  <si>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</si>
  <si>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</si>
  <si>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</si>
  <si>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</si>
  <si>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</si>
  <si>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</si>
  <si>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</si>
  <si>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</si>
  <si>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</si>
  <si>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</si>
  <si>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</si>
  <si>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</si>
  <si>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</si>
  <si>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</si>
  <si>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</si>
  <si>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</si>
  <si>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</si>
  <si>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</si>
  <si>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</si>
  <si>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</si>
  <si>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</si>
  <si>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</si>
  <si>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</si>
  <si>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</si>
  <si>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</si>
  <si>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</si>
  <si>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</si>
  <si>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</si>
  <si>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</si>
  <si>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</si>
  <si>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</si>
  <si>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</si>
  <si>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</si>
  <si>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</si>
  <si>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</si>
  <si>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</si>
  <si>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</si>
  <si>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</si>
  <si>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</si>
  <si>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</si>
  <si>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</si>
  <si>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</si>
  <si>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</si>
  <si>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</si>
  <si>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</si>
  <si>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</si>
  <si>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</si>
  <si>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</si>
  <si>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</si>
  <si>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</si>
  <si>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</si>
  <si>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</si>
  <si>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</si>
  <si>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</si>
  <si>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</si>
  <si>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</si>
  <si>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</si>
  <si>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</si>
  <si>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</si>
  <si>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</si>
  <si>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</si>
  <si>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</si>
  <si>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</si>
  <si>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</si>
  <si>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</si>
  <si>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</si>
  <si>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</si>
  <si>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</si>
  <si>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</si>
  <si>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</si>
  <si>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</si>
  <si>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</si>
  <si>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</si>
  <si>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</si>
  <si>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</si>
  <si>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</si>
  <si>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</si>
  <si>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</si>
  <si>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</si>
  <si>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</si>
  <si>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</si>
  <si>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</si>
  <si>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</si>
  <si>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</si>
  <si>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</si>
  <si>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</si>
  <si>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</si>
  <si>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</si>
  <si>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</si>
  <si>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</si>
  <si>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</si>
  <si>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</si>
  <si>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</si>
  <si>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</si>
  <si>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</si>
  <si>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</si>
  <si>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</si>
  <si>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</si>
  <si>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</si>
  <si>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</si>
  <si>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</si>
  <si>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</si>
  <si>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</si>
  <si>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</si>
  <si>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</si>
  <si>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</si>
  <si>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</si>
  <si>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</si>
  <si>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</si>
  <si>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</si>
  <si>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</si>
  <si>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</si>
  <si>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</si>
  <si>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</si>
  <si>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</si>
  <si>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</si>
  <si>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</si>
  <si>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</si>
  <si>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</si>
  <si>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</si>
  <si>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</si>
  <si>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</si>
  <si>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</si>
  <si>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</si>
  <si>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</si>
  <si>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</si>
  <si>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</si>
  <si>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</si>
  <si>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</si>
  <si>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</si>
  <si>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</si>
  <si>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</si>
  <si>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</si>
  <si>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</si>
  <si>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</si>
  <si>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</si>
  <si>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</si>
  <si>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</si>
  <si>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</si>
  <si>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</si>
  <si>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</si>
  <si>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</si>
  <si>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</si>
  <si>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</si>
  <si>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</si>
  <si>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</si>
  <si>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</si>
  <si>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</si>
  <si>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</si>
  <si>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</si>
  <si>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</si>
  <si>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</si>
  <si>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</si>
  <si>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</si>
  <si>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</si>
  <si>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</si>
  <si>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</si>
  <si>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</si>
  <si>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</si>
  <si>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</si>
  <si>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</si>
  <si>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</si>
  <si>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</si>
  <si>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</si>
  <si>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</si>
  <si>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</si>
  <si>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</si>
  <si>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</si>
  <si>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</si>
  <si>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</si>
  <si>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</si>
  <si>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</si>
  <si>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</si>
  <si>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</si>
  <si>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</si>
  <si>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</si>
  <si>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</si>
  <si>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</si>
  <si>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</si>
  <si>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</si>
  <si>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</si>
  <si>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</si>
  <si>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</si>
  <si>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</si>
  <si>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</si>
  <si>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</si>
  <si>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</si>
  <si>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</si>
  <si>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</si>
  <si>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</si>
  <si>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</si>
  <si>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</si>
  <si>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</si>
  <si>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</si>
  <si>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</si>
  <si>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</si>
  <si>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</si>
  <si>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</si>
  <si>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</si>
  <si>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</si>
  <si>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</si>
  <si>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</si>
  <si>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</si>
  <si>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</si>
  <si>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</si>
  <si>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</si>
  <si>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</si>
  <si>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</si>
  <si>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</si>
  <si>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</si>
  <si>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</si>
  <si>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</si>
  <si>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</si>
  <si>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</si>
  <si>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</si>
  <si>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</si>
  <si>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</si>
  <si>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</si>
  <si>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</si>
  <si>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</si>
  <si>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</si>
  <si>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</si>
  <si>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</si>
  <si>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</si>
  <si>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</si>
  <si>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</si>
  <si>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</si>
  <si>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</si>
  <si>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</si>
  <si>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</si>
  <si>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</si>
  <si>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</si>
  <si>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</si>
  <si>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</si>
  <si>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</si>
  <si>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</si>
  <si>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</si>
  <si>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</si>
  <si>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</si>
  <si>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</si>
  <si>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</si>
  <si>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</si>
  <si>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</si>
  <si>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</si>
  <si>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</si>
  <si>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</si>
  <si>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</si>
  <si>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</si>
  <si>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</si>
  <si>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</si>
  <si>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</si>
  <si>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</si>
  <si>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</si>
  <si>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</si>
  <si>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</si>
  <si>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</si>
  <si>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</si>
  <si>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</si>
  <si>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</si>
  <si>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</si>
  <si>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</si>
  <si>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</si>
  <si>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</si>
  <si>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</si>
  <si>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</si>
  <si>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</si>
  <si>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</si>
  <si>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</si>
  <si>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</si>
  <si>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</si>
  <si>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</si>
  <si>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</si>
  <si>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</si>
  <si>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</si>
  <si>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</si>
  <si>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</si>
  <si>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</si>
  <si>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</si>
  <si>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</si>
  <si>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</si>
  <si>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</si>
  <si>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</si>
  <si>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</si>
  <si>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</si>
  <si>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</si>
  <si>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</si>
  <si>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</si>
  <si>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</si>
  <si>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</si>
  <si>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</si>
  <si>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</si>
  <si>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</si>
  <si>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</si>
  <si>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</si>
  <si>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</si>
  <si>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</si>
  <si>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</si>
  <si>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</si>
  <si>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</si>
  <si>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</si>
  <si>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</si>
  <si>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</si>
  <si>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</si>
  <si>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</si>
  <si>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</si>
  <si>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</si>
  <si>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</si>
  <si>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</si>
  <si>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</si>
  <si>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</si>
  <si>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</si>
  <si>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</si>
  <si>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</si>
  <si>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</si>
  <si>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</si>
  <si>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</si>
  <si>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</si>
  <si>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</si>
  <si>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</si>
  <si>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</si>
  <si>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</si>
  <si>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</si>
  <si>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</si>
  <si>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</si>
  <si>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</si>
  <si>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</si>
  <si>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</si>
  <si>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</si>
  <si>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</si>
  <si>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</si>
  <si>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</si>
  <si>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</si>
  <si>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</si>
  <si>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</si>
  <si>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</si>
  <si>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</si>
  <si>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</si>
  <si>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</si>
  <si>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</si>
  <si>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</si>
  <si>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</si>
  <si>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</si>
  <si>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</si>
  <si>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</si>
  <si>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</si>
  <si>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</si>
  <si>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</si>
  <si>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</si>
  <si>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</si>
  <si>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</si>
  <si>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</si>
  <si>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</si>
  <si>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</si>
  <si>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</si>
  <si>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</si>
  <si>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</si>
  <si>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</si>
  <si>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</si>
  <si>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</si>
  <si>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</si>
  <si>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</si>
  <si>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</si>
  <si>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</si>
  <si>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</si>
  <si>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</si>
  <si>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</si>
  <si>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</si>
  <si>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</si>
  <si>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</si>
  <si>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</si>
  <si>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</si>
  <si>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</si>
  <si>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</si>
  <si>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</si>
  <si>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</si>
  <si>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</si>
  <si>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</si>
  <si>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</si>
  <si>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</si>
  <si>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</si>
  <si>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</si>
  <si>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</si>
  <si>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</si>
  <si>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</si>
  <si>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</si>
  <si>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</si>
  <si>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</si>
  <si>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</si>
  <si>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</si>
  <si>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</si>
  <si>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</si>
  <si>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</si>
  <si>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</si>
  <si>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</si>
  <si>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</si>
  <si>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</si>
  <si>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</si>
  <si>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</si>
  <si>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</si>
  <si>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</si>
  <si>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</si>
  <si>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</si>
  <si>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</si>
  <si>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</si>
  <si>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</si>
  <si>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</si>
  <si>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</si>
  <si>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</si>
  <si>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</si>
  <si>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</si>
  <si>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</si>
  <si>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</si>
  <si>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</si>
  <si>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</si>
  <si>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</si>
  <si>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</si>
  <si>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</si>
  <si>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</si>
  <si>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</si>
  <si>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</si>
  <si>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</si>
  <si>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</si>
  <si>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</si>
  <si>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</si>
  <si>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</si>
  <si>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</si>
  <si>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</si>
  <si>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</si>
  <si>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</si>
  <si>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</si>
  <si>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</si>
  <si>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</si>
  <si>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</si>
  <si>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</si>
  <si>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</si>
  <si>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</si>
  <si>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</si>
  <si>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</si>
  <si>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</si>
  <si>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</si>
  <si>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</si>
  <si>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</si>
  <si>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</si>
  <si>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</si>
  <si>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</si>
  <si>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</si>
  <si>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</si>
  <si>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</si>
  <si>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</si>
  <si>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</si>
  <si>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</si>
  <si>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</si>
  <si>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</si>
  <si>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</si>
  <si>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</si>
  <si>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</si>
  <si>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</si>
  <si>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</si>
  <si>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</si>
  <si>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</si>
  <si>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</si>
  <si>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</si>
  <si>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</si>
  <si>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</si>
  <si>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</si>
  <si>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</si>
  <si>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</si>
  <si>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</si>
  <si>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</si>
  <si>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</si>
  <si>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</si>
  <si>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</si>
  <si>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</si>
  <si>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</si>
  <si>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</si>
  <si>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</si>
  <si>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</si>
  <si>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</si>
  <si>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</si>
  <si>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</si>
  <si>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</si>
  <si>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</si>
  <si>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</si>
  <si>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</si>
  <si>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</si>
  <si>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</si>
  <si>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</si>
  <si>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</si>
  <si>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</si>
  <si>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</si>
  <si>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</si>
  <si>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</si>
  <si>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</si>
  <si>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</si>
  <si>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</si>
  <si>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</si>
  <si>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</si>
  <si>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</si>
  <si>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</si>
  <si>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</si>
  <si>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</si>
  <si>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</si>
  <si>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</si>
  <si>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</si>
  <si>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</si>
  <si>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</si>
  <si>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</si>
  <si>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大網白里市</t>
    <rPh sb="4" eb="5">
      <t>シ</t>
    </rPh>
    <phoneticPr fontId="3"/>
  </si>
  <si>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</si>
  <si>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</si>
  <si>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</si>
  <si>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</si>
  <si>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</si>
  <si>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</si>
  <si>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</si>
  <si>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</si>
  <si>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</si>
  <si>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</si>
  <si>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</si>
  <si>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</si>
  <si>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</si>
  <si>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</si>
  <si>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</si>
  <si>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</si>
  <si>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</si>
  <si>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</si>
  <si>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</si>
  <si>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</si>
  <si>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</si>
  <si>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</si>
  <si>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</si>
  <si>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</si>
  <si>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</si>
  <si>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</si>
  <si>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</si>
  <si>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</si>
  <si>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</si>
  <si>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</si>
  <si>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</si>
  <si>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</si>
  <si>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</si>
  <si>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</si>
  <si>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</si>
  <si>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</si>
  <si>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</si>
  <si>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</si>
  <si>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</si>
  <si>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</si>
  <si>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</si>
  <si>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</si>
  <si>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</si>
  <si>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</si>
  <si>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</si>
  <si>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</si>
  <si>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</si>
  <si>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</si>
  <si>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</si>
  <si>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</si>
  <si>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</si>
  <si>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</si>
  <si>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</si>
  <si>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</si>
  <si>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</si>
  <si>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</si>
  <si>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</si>
  <si>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</si>
  <si>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</si>
  <si>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</si>
  <si>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</si>
  <si>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</si>
  <si>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</si>
  <si>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</si>
  <si>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</si>
  <si>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</si>
  <si>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</si>
  <si>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</si>
  <si>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</si>
  <si>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</si>
  <si>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</si>
  <si>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</si>
  <si>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</si>
  <si>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</si>
  <si>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</si>
  <si>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</si>
  <si>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</si>
  <si>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</si>
  <si>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</si>
  <si>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</si>
  <si>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</si>
  <si>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</si>
  <si>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</si>
  <si>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</si>
  <si>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</si>
  <si>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</si>
  <si>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</si>
  <si>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</si>
  <si>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</si>
  <si>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</si>
  <si>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</si>
  <si>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</si>
  <si>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</si>
  <si>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</si>
  <si>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</si>
  <si>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</si>
  <si>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</si>
  <si>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</si>
  <si>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</si>
  <si>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</si>
  <si>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</si>
  <si>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</si>
  <si>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</si>
  <si>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</si>
  <si>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</si>
  <si>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</si>
  <si>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</si>
  <si>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</si>
  <si>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</si>
  <si>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</si>
  <si>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</si>
  <si>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</si>
  <si>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</si>
  <si>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</si>
  <si>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</si>
  <si>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</si>
  <si>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</si>
  <si>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</si>
  <si>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</si>
  <si>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</si>
  <si>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</si>
  <si>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</si>
  <si>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</si>
  <si>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</si>
  <si>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</si>
  <si>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</si>
  <si>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</si>
  <si>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</si>
  <si>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</si>
  <si>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</si>
  <si>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</si>
  <si>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</si>
  <si>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</si>
  <si>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</si>
  <si>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</si>
  <si>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</si>
  <si>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</si>
  <si>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</si>
  <si>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</si>
  <si>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</si>
  <si>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</si>
  <si>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</si>
  <si>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</si>
  <si>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</si>
  <si>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</si>
  <si>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</si>
  <si>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</si>
  <si>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</si>
  <si>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</si>
  <si>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</si>
  <si>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</si>
  <si>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</si>
  <si>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</si>
  <si>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</si>
  <si>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</si>
  <si>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</si>
  <si>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</si>
  <si>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</si>
  <si>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</si>
  <si>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</si>
  <si>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</si>
  <si>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</si>
  <si>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</si>
  <si>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</si>
  <si>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</si>
  <si>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</si>
  <si>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</si>
  <si>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</si>
  <si>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</si>
  <si>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</si>
  <si>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</si>
  <si>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</si>
  <si>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</si>
  <si>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</si>
  <si>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</si>
  <si>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</si>
  <si>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</si>
  <si>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</si>
  <si>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</si>
  <si>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</si>
  <si>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</si>
  <si>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</si>
  <si>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</si>
  <si>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</si>
  <si>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</si>
  <si>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</si>
  <si>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</si>
  <si>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</si>
  <si>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</si>
  <si>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</si>
  <si>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</si>
  <si>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</si>
  <si>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</si>
  <si>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</si>
  <si>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</si>
  <si>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</si>
  <si>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</si>
  <si>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</si>
  <si>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</si>
  <si>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</si>
  <si>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</si>
  <si>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</si>
  <si>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</si>
  <si>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</si>
  <si>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</si>
  <si>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</si>
  <si>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</si>
  <si>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</si>
  <si>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</si>
  <si>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</si>
  <si>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</si>
  <si>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</si>
  <si>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</si>
  <si>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</si>
  <si>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</si>
  <si>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</si>
  <si>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</si>
  <si>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</si>
  <si>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</si>
  <si>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</si>
  <si>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</si>
  <si>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</si>
  <si>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</si>
  <si>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</si>
  <si>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</si>
  <si>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</si>
  <si>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</si>
  <si>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</si>
  <si>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</si>
  <si>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</si>
  <si>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</si>
  <si>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</si>
  <si>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</si>
  <si>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</si>
  <si>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</si>
  <si>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</si>
  <si>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</si>
  <si>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</si>
  <si>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</si>
  <si>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</si>
  <si>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</si>
  <si>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</si>
  <si>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</si>
  <si>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</si>
  <si>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</si>
  <si>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</si>
  <si>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</si>
  <si>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</si>
  <si>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</si>
  <si>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</si>
  <si>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</si>
  <si>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</si>
  <si>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</si>
  <si>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</si>
  <si>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</si>
  <si>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</si>
  <si>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</si>
  <si>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</si>
  <si>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</si>
  <si>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</si>
  <si>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</si>
  <si>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</si>
  <si>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</si>
  <si>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</si>
  <si>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</si>
  <si>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</si>
  <si>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</si>
  <si>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</si>
  <si>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</si>
  <si>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</si>
  <si>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</si>
  <si>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</si>
  <si>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</si>
  <si>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</si>
  <si>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</si>
  <si>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</si>
  <si>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</si>
  <si>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</si>
  <si>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</si>
  <si>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</si>
  <si>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</si>
  <si>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</si>
  <si>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</si>
  <si>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</si>
  <si>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</si>
  <si>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</si>
  <si>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</si>
  <si>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</si>
  <si>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</si>
  <si>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</si>
  <si>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</si>
  <si>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</si>
  <si>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</si>
  <si>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</si>
  <si>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</si>
  <si>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</si>
  <si>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</si>
  <si>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</si>
  <si>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</si>
  <si>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</si>
  <si>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</si>
  <si>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</si>
  <si>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</si>
  <si>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</si>
  <si>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</si>
  <si>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</si>
  <si>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</si>
  <si>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</si>
  <si>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</si>
  <si>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</si>
  <si>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</si>
  <si>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</si>
  <si>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</si>
  <si>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</si>
  <si>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</si>
  <si>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</si>
  <si>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</si>
  <si>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</si>
  <si>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</si>
  <si>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</si>
  <si>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</si>
  <si>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</si>
  <si>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</si>
  <si>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</si>
  <si>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</si>
  <si>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</si>
  <si>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</si>
  <si>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</si>
  <si>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</si>
  <si>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</si>
  <si>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</si>
  <si>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</si>
  <si>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</si>
  <si>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</si>
  <si>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</si>
  <si>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</si>
  <si>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</si>
  <si>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</si>
  <si>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</si>
  <si>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</si>
  <si>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</si>
  <si>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</si>
  <si>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</si>
  <si>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</si>
  <si>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</si>
  <si>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</si>
  <si>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</si>
  <si>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</si>
  <si>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</si>
  <si>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</si>
  <si>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</si>
  <si>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</si>
  <si>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</si>
  <si>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</si>
  <si>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</si>
  <si>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</si>
  <si>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</si>
  <si>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</si>
  <si>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</si>
  <si>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</si>
  <si>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</si>
  <si>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</si>
  <si>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</si>
  <si>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</si>
  <si>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</si>
  <si>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</si>
  <si>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</si>
  <si>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</si>
  <si>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</si>
  <si>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</si>
  <si>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</si>
  <si>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</si>
  <si>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</si>
  <si>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</si>
  <si>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</si>
  <si>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</si>
  <si>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</si>
  <si>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</si>
  <si>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</si>
  <si>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</si>
  <si>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</si>
  <si>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</si>
  <si>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</si>
  <si>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</si>
  <si>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</si>
  <si>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</si>
  <si>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</si>
  <si>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</si>
  <si>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</si>
  <si>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</si>
  <si>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</si>
  <si>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</si>
  <si>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</si>
  <si>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</si>
  <si>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</si>
  <si>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</si>
  <si>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</si>
  <si>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</si>
  <si>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</si>
  <si>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</si>
  <si>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</si>
  <si>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</si>
  <si>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</si>
  <si>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</si>
  <si>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</si>
  <si>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</si>
  <si>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</si>
  <si>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</si>
  <si>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</si>
  <si>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</si>
  <si>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</si>
  <si>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</si>
  <si>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</si>
  <si>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</si>
  <si>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</si>
  <si>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</si>
  <si>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</si>
  <si>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</si>
  <si>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</si>
  <si>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</si>
  <si>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</si>
  <si>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</si>
  <si>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</si>
  <si>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</si>
  <si>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</si>
  <si>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</si>
  <si>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</si>
  <si>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</si>
  <si>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</si>
  <si>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</si>
  <si>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</si>
  <si>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</si>
  <si>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</si>
  <si>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</si>
  <si>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</si>
  <si>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</si>
  <si>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</si>
  <si>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</si>
  <si>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</si>
  <si>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</si>
  <si>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</si>
  <si>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</si>
  <si>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</si>
  <si>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</si>
  <si>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</si>
  <si>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</si>
  <si>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</si>
  <si>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</si>
  <si>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</si>
  <si>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</si>
  <si>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</si>
  <si>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</si>
  <si>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</si>
  <si>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</si>
  <si>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</si>
  <si>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</si>
  <si>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</si>
  <si>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</si>
  <si>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</si>
  <si>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</si>
  <si>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</si>
  <si>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</si>
  <si>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</si>
  <si>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</si>
  <si>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</si>
  <si>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</si>
  <si>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</si>
  <si>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</si>
  <si>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</si>
  <si>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</si>
  <si>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</si>
  <si>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</si>
  <si>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</si>
  <si>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</si>
  <si>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</si>
  <si>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</si>
  <si>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</si>
  <si>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</si>
  <si>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</si>
  <si>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</si>
  <si>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</si>
  <si>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</si>
  <si>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</si>
  <si>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</si>
  <si>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</si>
  <si>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</si>
  <si>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</si>
  <si>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</si>
  <si>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</si>
  <si>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</si>
  <si>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</si>
  <si>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</si>
  <si>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</si>
  <si>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</si>
  <si>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</si>
  <si>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</si>
  <si>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</si>
  <si>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</si>
  <si>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</si>
  <si>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</si>
  <si>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</si>
  <si>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</si>
  <si>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</si>
  <si>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</si>
  <si>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</si>
  <si>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</si>
  <si>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</si>
  <si>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</si>
  <si>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</si>
  <si>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</si>
  <si>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</si>
  <si>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</si>
  <si>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</si>
  <si>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</si>
  <si>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</si>
  <si>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</si>
  <si>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</si>
  <si>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</si>
  <si>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</si>
  <si>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</si>
  <si>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</si>
  <si>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</si>
  <si>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</si>
  <si>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</si>
  <si>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</si>
  <si>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</si>
  <si>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</si>
  <si>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</si>
  <si>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</si>
  <si>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</si>
  <si>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</si>
  <si>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</si>
  <si>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</si>
  <si>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</si>
  <si>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</si>
  <si>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</si>
  <si>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</si>
  <si>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</si>
  <si>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</si>
  <si>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</si>
  <si>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</si>
  <si>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</si>
  <si>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</si>
  <si>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</si>
  <si>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</si>
  <si>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</si>
  <si>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</si>
  <si>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</si>
  <si>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</si>
  <si>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</si>
  <si>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</si>
  <si>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</si>
  <si>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</si>
  <si>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</si>
  <si>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</si>
  <si>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</si>
  <si>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</si>
  <si>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</si>
  <si>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</si>
  <si>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</si>
  <si>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</si>
  <si>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</si>
  <si>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</si>
  <si>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</si>
  <si>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</si>
  <si>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</si>
  <si>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</si>
  <si>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</si>
  <si>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</si>
  <si>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</si>
  <si>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</si>
  <si>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</si>
  <si>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</si>
  <si>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</si>
  <si>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</si>
  <si>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</si>
  <si>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</si>
  <si>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</si>
  <si>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</si>
  <si>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</si>
  <si>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</si>
  <si>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</si>
  <si>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</si>
  <si>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</si>
  <si>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</si>
  <si>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</si>
  <si>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</si>
  <si>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</si>
  <si>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</si>
  <si>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</si>
  <si>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</si>
  <si>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</si>
  <si>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</si>
  <si>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</si>
  <si>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</si>
  <si>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</si>
  <si>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</si>
  <si>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</si>
  <si>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</si>
  <si>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</si>
  <si>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</si>
  <si>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</si>
  <si>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</si>
  <si>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</si>
  <si>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</si>
  <si>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</si>
  <si>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</si>
  <si>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</si>
  <si>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</si>
  <si>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</si>
  <si>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</si>
  <si>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</si>
  <si>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</si>
  <si>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</si>
  <si>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</si>
  <si>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</si>
  <si>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</si>
  <si>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</si>
  <si>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</si>
  <si>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</si>
  <si>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</si>
  <si>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</si>
  <si>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</si>
  <si>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</si>
  <si>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</si>
  <si>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</si>
  <si>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</si>
  <si>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</si>
  <si>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</si>
  <si>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</si>
  <si>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</si>
  <si>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</si>
  <si>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</si>
  <si>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</si>
  <si>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</si>
  <si>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</si>
  <si>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</si>
  <si>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</si>
  <si>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</si>
  <si>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</si>
  <si>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</si>
  <si>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</si>
  <si>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</si>
  <si>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</si>
  <si>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</si>
  <si>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</si>
  <si>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</si>
  <si>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</si>
  <si>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</si>
  <si>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</si>
  <si>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</si>
  <si>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</si>
  <si>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</si>
  <si>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</si>
  <si>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</si>
  <si>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</si>
  <si>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</si>
  <si>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</si>
  <si>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</si>
  <si>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</si>
  <si>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</si>
  <si>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</si>
  <si>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</si>
  <si>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</si>
  <si>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</si>
  <si>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</si>
  <si>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</si>
  <si>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</si>
  <si>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</si>
  <si>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</si>
  <si>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</si>
  <si>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</si>
  <si>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</si>
  <si>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</si>
  <si>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</si>
  <si>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</si>
  <si>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</si>
  <si>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</si>
  <si>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</si>
  <si>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</si>
  <si>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</si>
  <si>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</si>
  <si>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</si>
  <si>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</si>
  <si>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</si>
  <si>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</si>
  <si>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</si>
  <si>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</si>
  <si>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</si>
  <si>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</si>
  <si>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</si>
  <si>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</si>
  <si>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</si>
  <si>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</si>
  <si>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</si>
  <si>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</si>
  <si>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</si>
  <si>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</si>
  <si>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</si>
  <si>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</si>
  <si>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</si>
  <si>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</si>
  <si>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</si>
  <si>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</si>
  <si>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</si>
  <si>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</si>
  <si>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</si>
  <si>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</si>
  <si>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</si>
  <si>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</si>
  <si>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</si>
  <si>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</si>
  <si>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</si>
  <si>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</si>
  <si>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</si>
  <si>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</si>
  <si>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</si>
  <si>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</si>
  <si>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</si>
  <si>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</si>
  <si>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</si>
  <si>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</si>
  <si>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</si>
  <si>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</si>
  <si>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</si>
  <si>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</si>
  <si>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</si>
  <si>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</si>
  <si>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</si>
  <si>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</si>
  <si>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</si>
  <si>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</si>
  <si>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</si>
  <si>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</si>
  <si>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</si>
  <si>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</si>
  <si>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</si>
  <si>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</si>
  <si>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</si>
  <si>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</si>
  <si>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</si>
  <si>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</si>
  <si>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</si>
  <si>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</si>
  <si>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</si>
  <si>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</si>
  <si>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</si>
  <si>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</si>
  <si>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</si>
  <si>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</si>
  <si>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</si>
  <si>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</si>
  <si>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</si>
  <si>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</si>
  <si>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</si>
  <si>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</si>
  <si>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</si>
  <si>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</si>
  <si>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</si>
  <si>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</si>
  <si>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</si>
  <si>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</si>
  <si>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</si>
  <si>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</si>
  <si>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</si>
  <si>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</si>
  <si>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</si>
  <si>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</si>
  <si>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</si>
  <si>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</si>
  <si>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</si>
  <si>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</si>
  <si>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</si>
  <si>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</si>
  <si>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</si>
  <si>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</si>
  <si>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</si>
  <si>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</si>
  <si>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</si>
  <si>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</si>
  <si>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</si>
  <si>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</si>
  <si>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</si>
  <si>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</si>
  <si>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</si>
  <si>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</si>
  <si>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</si>
  <si>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</si>
  <si>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</si>
  <si>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</si>
  <si>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</si>
  <si>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</si>
  <si>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</si>
  <si>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</si>
  <si>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</si>
  <si>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</si>
  <si>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</si>
  <si>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</si>
  <si>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</si>
  <si>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</si>
  <si>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</si>
  <si>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</si>
  <si>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</si>
  <si>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</si>
  <si>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</si>
  <si>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</si>
  <si>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</si>
  <si>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</si>
  <si>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</si>
  <si>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</si>
  <si>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</si>
  <si>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</si>
  <si>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</si>
  <si>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</si>
  <si>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</si>
  <si>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</si>
  <si>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</si>
  <si>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</si>
  <si>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</si>
  <si>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</si>
  <si>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</si>
  <si>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</si>
  <si>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</si>
  <si>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</si>
  <si>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</si>
  <si>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</si>
  <si>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</si>
  <si>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</si>
  <si>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</si>
  <si>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</si>
  <si>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</si>
  <si>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</si>
  <si>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</si>
  <si>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</si>
  <si>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</si>
  <si>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</si>
  <si>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</si>
  <si>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</si>
  <si>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</si>
  <si>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</si>
  <si>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</si>
  <si>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</si>
  <si>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</si>
  <si>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</si>
  <si>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</si>
  <si>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</si>
  <si>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</si>
  <si>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</si>
  <si>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</si>
  <si>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</si>
  <si>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</si>
  <si>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</si>
  <si>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</si>
  <si>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</si>
  <si>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</si>
  <si>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</si>
  <si>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</si>
  <si>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</si>
  <si>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</si>
  <si>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</si>
  <si>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</si>
  <si>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</si>
  <si>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</si>
  <si>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</si>
  <si>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</si>
  <si>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</si>
  <si>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</si>
  <si>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</si>
  <si>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</si>
  <si>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</si>
  <si>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</si>
  <si>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</si>
  <si>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</si>
  <si>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</si>
  <si>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</si>
  <si>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</si>
  <si>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</si>
  <si>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</si>
  <si>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</si>
  <si>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</si>
  <si>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</si>
  <si>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</si>
  <si>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</si>
  <si>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</si>
  <si>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</si>
  <si>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</si>
  <si>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</si>
  <si>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</si>
  <si>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</si>
  <si>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</si>
  <si>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</si>
  <si>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</si>
  <si>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</si>
  <si>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</si>
  <si>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</si>
  <si>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</si>
  <si>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</si>
  <si>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</si>
  <si>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</si>
  <si>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</si>
  <si>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</si>
  <si>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</si>
  <si>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</si>
  <si>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</si>
  <si>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</si>
  <si>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</si>
  <si>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</si>
  <si>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</si>
  <si>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</si>
  <si>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</si>
  <si>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</si>
  <si>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</si>
  <si>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</si>
  <si>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</si>
  <si>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</si>
  <si>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</si>
  <si>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</si>
  <si>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</si>
  <si>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</si>
  <si>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</si>
  <si>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</si>
  <si>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</si>
  <si>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</si>
  <si>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</si>
  <si>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</si>
  <si>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</si>
  <si>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</si>
  <si>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</si>
  <si>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</si>
  <si>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</si>
  <si>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</si>
  <si>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</si>
  <si>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</si>
  <si>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</si>
  <si>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</si>
  <si>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</si>
  <si>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</si>
  <si>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</si>
  <si>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</si>
  <si>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</si>
  <si>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</si>
  <si>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</si>
  <si>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</si>
  <si>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</si>
  <si>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</si>
  <si>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</si>
  <si>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</si>
  <si>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</si>
  <si>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</si>
  <si>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</si>
  <si>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</si>
  <si>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</si>
  <si>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</si>
  <si>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</si>
  <si>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</si>
  <si>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</si>
  <si>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</si>
  <si>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</si>
  <si>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</si>
  <si>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</si>
  <si>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</si>
  <si>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</si>
  <si>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</si>
  <si>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</si>
  <si>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</si>
  <si>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</si>
  <si>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</si>
  <si>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</si>
  <si>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</si>
  <si>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</si>
  <si>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</si>
  <si>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</si>
  <si>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</si>
  <si>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</si>
  <si>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</si>
  <si>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</si>
  <si>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</si>
  <si>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</si>
  <si>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</si>
  <si>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</si>
  <si>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</si>
  <si>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</si>
  <si>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</si>
  <si>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</si>
  <si>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</si>
  <si>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</si>
  <si>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</si>
  <si>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</si>
  <si>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</si>
  <si>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</si>
  <si>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</si>
  <si>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</si>
  <si>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</si>
  <si>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</si>
  <si>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</si>
  <si>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</si>
  <si>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</si>
  <si>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</si>
  <si>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</si>
  <si>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</si>
  <si>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</si>
  <si>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</si>
  <si>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</si>
  <si>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</si>
  <si>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</si>
  <si>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</si>
  <si>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</si>
  <si>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</si>
  <si>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</si>
  <si>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</si>
  <si>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</si>
  <si>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</si>
  <si>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</si>
  <si>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</si>
  <si>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</si>
  <si>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</si>
  <si>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</si>
  <si>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</si>
  <si>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</si>
  <si>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</si>
  <si>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</si>
  <si>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</si>
  <si>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</si>
  <si>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</si>
  <si>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</si>
  <si>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</si>
  <si>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</si>
  <si>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</si>
  <si>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</si>
  <si>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</si>
  <si>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</si>
  <si>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</si>
  <si>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</si>
  <si>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</si>
  <si>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</si>
  <si>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</si>
  <si>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</si>
  <si>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</si>
  <si>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</si>
  <si>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</si>
  <si>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</si>
  <si>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</si>
  <si>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</si>
  <si>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</si>
  <si>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</si>
  <si>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</si>
  <si>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</si>
  <si>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</si>
  <si>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</si>
  <si>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</si>
  <si>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</si>
  <si>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</si>
  <si>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</si>
  <si>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</si>
  <si>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</si>
  <si>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</si>
  <si>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</si>
  <si>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</si>
  <si>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</si>
  <si>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</si>
  <si>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</si>
  <si>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</si>
  <si>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</si>
  <si>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</si>
  <si>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</si>
  <si>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</si>
  <si>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</si>
  <si>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</si>
  <si>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</si>
  <si>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</si>
  <si>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</si>
  <si>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</si>
  <si>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</si>
  <si>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</si>
  <si>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</si>
  <si>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</si>
  <si>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</si>
  <si>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</si>
  <si>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</si>
  <si>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</si>
  <si>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</si>
  <si>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</si>
  <si>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</si>
  <si>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</si>
  <si>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</si>
  <si>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</si>
  <si>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</si>
  <si>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</si>
  <si>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</si>
  <si>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</si>
  <si>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</si>
  <si>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</si>
  <si>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</si>
  <si>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</si>
  <si>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</si>
  <si>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</si>
  <si>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</si>
  <si>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</si>
  <si>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</si>
  <si>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</si>
  <si>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</si>
  <si>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</si>
  <si>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</si>
  <si>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</si>
  <si>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</si>
  <si>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</si>
  <si>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</si>
  <si>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</si>
  <si>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</si>
  <si>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</si>
  <si>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</si>
  <si>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</si>
  <si>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</si>
  <si>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</si>
  <si>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</si>
  <si>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</si>
  <si>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</si>
  <si>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！チェックボックスに必要なチェック（✔）が入っていない項目があります。</t>
    <rPh sb="10" eb="12">
      <t>ヒツヨウ</t>
    </rPh>
    <rPh sb="27" eb="29">
      <t>コウモク</t>
    </rPh>
    <phoneticPr fontId="14"/>
  </si>
  <si>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</si>
  <si>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</si>
  <si>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</si>
  <si>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</si>
  <si>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</si>
  <si>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</si>
  <si>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</si>
  <si>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</si>
  <si>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</si>
  <si>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</si>
  <si>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</si>
  <si>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</si>
  <si>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</si>
  <si>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</si>
  <si>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</si>
  <si>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</si>
  <si>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</si>
  <si>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</si>
  <si>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</si>
  <si>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</si>
  <si>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</si>
  <si>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</si>
  <si>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</si>
  <si>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</si>
  <si>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</si>
  <si>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</si>
  <si>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</si>
  <si>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</si>
  <si>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</si>
  <si>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</si>
  <si>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</si>
  <si>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</si>
  <si>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</si>
  <si>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</si>
  <si>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</si>
  <si>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</si>
  <si>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</si>
  <si>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</si>
  <si>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</si>
  <si>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</si>
  <si>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</si>
  <si>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</si>
  <si>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</si>
  <si>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</si>
  <si>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</si>
  <si>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</si>
  <si>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</si>
  <si>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</si>
  <si>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</si>
  <si>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</si>
  <si>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</si>
  <si>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</si>
  <si>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</si>
  <si>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</si>
  <si>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</si>
  <si>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</si>
  <si>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</si>
  <si>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</si>
  <si>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</si>
  <si>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</si>
  <si>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</si>
  <si>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</si>
  <si>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</si>
  <si>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</si>
  <si>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</si>
  <si>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</si>
  <si>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</si>
  <si>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</si>
  <si>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</si>
  <si>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</si>
  <si>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</si>
  <si>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</si>
  <si>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</si>
  <si>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</si>
  <si>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</si>
  <si>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</si>
  <si>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</si>
  <si>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</si>
  <si>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</si>
  <si>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</si>
  <si>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</si>
  <si>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</si>
  <si>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</si>
  <si>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</si>
  <si>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</si>
  <si>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</si>
  <si>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</si>
  <si>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</si>
  <si>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</si>
  <si>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</si>
  <si>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</si>
  <si>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</si>
  <si>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新加算Ⅴ(８)</t>
    <rPh sb="0" eb="3">
      <t>シンカサン</t>
    </rPh>
    <phoneticPr fontId="6"/>
  </si>
  <si>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</si>
  <si>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</si>
  <si>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</si>
  <si>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</si>
  <si>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</si>
  <si>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</si>
  <si>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</si>
  <si>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</si>
  <si>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</si>
  <si>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</si>
  <si>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</si>
  <si>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</si>
  <si>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</si>
  <si>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</si>
  <si>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</si>
  <si>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</si>
  <si>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</si>
  <si>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</si>
  <si>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</si>
  <si>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</si>
  <si>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</si>
  <si>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</si>
  <si>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</si>
  <si>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</si>
  <si>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</si>
  <si>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</si>
  <si>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</si>
  <si>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</si>
  <si>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</si>
  <si>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</si>
  <si>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</si>
  <si>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</si>
  <si>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</si>
  <si>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</si>
  <si>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</si>
  <si>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</si>
  <si>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</si>
  <si>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</si>
  <si>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</si>
  <si>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</si>
  <si>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</si>
  <si>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</si>
  <si>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</si>
  <si>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</si>
  <si>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</si>
  <si>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</si>
  <si>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</si>
  <si>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</si>
  <si>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</si>
  <si>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</si>
  <si>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</si>
  <si>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</si>
  <si>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</si>
  <si>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</si>
  <si>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</si>
  <si>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</si>
  <si>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</si>
  <si>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</si>
  <si>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</si>
  <si>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</si>
  <si>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</si>
  <si>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</si>
  <si>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</si>
  <si>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！「その他」にチェック（✔）した場合は、具体的な内容を記載してください。</t>
    <rPh sb="4" eb="5">
      <t>タ</t>
    </rPh>
    <rPh sb="16" eb="18">
      <t>バアイ</t>
    </rPh>
    <rPh sb="20" eb="22">
      <t>グタイ</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</si>
  <si>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</si>
  <si>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</si>
  <si>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</si>
  <si>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</si>
  <si>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</si>
  <si>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</si>
  <si>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</si>
  <si>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</si>
  <si>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</si>
  <si>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</si>
  <si>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</si>
  <si>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</si>
  <si>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</si>
  <si>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</si>
  <si>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</si>
  <si>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</si>
  <si>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</si>
  <si>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</si>
  <si>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</si>
  <si>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</si>
  <si>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</si>
  <si>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</si>
  <si>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</si>
  <si>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</si>
  <si>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</si>
  <si>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</si>
  <si>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</si>
  <si>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</si>
  <si>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</si>
  <si>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</si>
  <si>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</si>
  <si>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</si>
  <si>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福祉・介護職員等処遇改善加算等 処遇改善計画書（令和６年度）</t>
    <rPh sb="0" eb="2">
      <t>フクシ</t>
    </rPh>
    <rPh sb="14" eb="15">
      <t>トウ</t>
    </rPh>
    <phoneticPr fontId="14"/>
  </si>
  <si>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4"/>
  </si>
  <si>
    <t>(e)・(g)・(h) には、新加算等の算定により実施する福祉・介護職員の賃金改善の見込額を計算し、記入すること。その際、加算による賃金改善を行った場合の法定福利費等の事業主負担の増加分を含めることができる。</t>
    <rPh sb="15" eb="16">
      <t>シン</t>
    </rPh>
    <rPh sb="18" eb="19">
      <t>トウ</t>
    </rPh>
    <rPh sb="29" eb="31">
      <t>フクシ</t>
    </rPh>
    <rPh sb="50" eb="52">
      <t>キニュウ</t>
    </rPh>
    <rPh sb="59" eb="60">
      <t>サイ</t>
    </rPh>
    <phoneticPr fontId="14"/>
  </si>
  <si>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149" eb="150">
      <t>アタイ</t>
    </rPh>
    <rPh sb="158" eb="160">
      <t>ゴウケイ</t>
    </rPh>
    <rPh sb="167" eb="169">
      <t>イジョウ</t>
    </rPh>
    <rPh sb="173" eb="174">
      <t>サ</t>
    </rPh>
    <rPh sb="175" eb="176">
      <t>ツカ</t>
    </rPh>
    <phoneticPr fontId="14"/>
  </si>
  <si>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4"/>
  </si>
  <si>
    <t>イについて、全ての福祉・介護職員に周知している。</t>
    <rPh sb="6" eb="7">
      <t>スベ</t>
    </rPh>
    <rPh sb="9" eb="11">
      <t>フクシ</t>
    </rPh>
    <phoneticPr fontId="14"/>
  </si>
  <si>
    <t>福祉・介護職員について、経験若しくは資格等に応じて昇給する仕組み又は一定の基準に基づき定期に昇給を判定する仕組みを設けている。</t>
    <rPh sb="0" eb="2">
      <t>フクシ</t>
    </rPh>
    <phoneticPr fontId="14"/>
  </si>
  <si>
    <t>障害を有する者でも働きやすい職場環境の構築や勤務シフトの配慮</t>
    <phoneticPr fontId="14"/>
  </si>
  <si>
    <t>法人や事業所の経営理念や支援方針・人材育成方針、その実現のための施策・仕組みなどの明確化</t>
    <rPh sb="12" eb="14">
      <t>シエン</t>
    </rPh>
    <phoneticPr fontId="14"/>
  </si>
  <si>
    <t>！全体で３つ以上の区分が選択されていません。</t>
    <phoneticPr fontId="14"/>
  </si>
  <si>
    <t>支援の好事例や、利用者やその家族からの謝意等の情報を共有する機会の提供</t>
    <rPh sb="0" eb="2">
      <t>シエン</t>
    </rPh>
    <phoneticPr fontId="14"/>
  </si>
  <si>
    <t>利用者本位の支援方針など障害福祉や法人の理念等を定期的に学ぶ機会の提供</t>
    <rPh sb="6" eb="8">
      <t>シエン</t>
    </rPh>
    <rPh sb="12" eb="14">
      <t>ショウガイ</t>
    </rPh>
    <rPh sb="14" eb="16">
      <t>フクシ</t>
    </rPh>
    <phoneticPr fontId="14"/>
  </si>
  <si>
    <t>ミーティング等による職場内コミュニケーションの円滑化による個々の福祉・介護職員の気づきを踏まえた勤務環境やケア内容の改善</t>
    <rPh sb="32" eb="34">
      <t>フクシ</t>
    </rPh>
    <phoneticPr fontId="14"/>
  </si>
  <si>
    <t>福祉・介護職員の身体の負担軽減のための介護技術の修得支援、介護ロボットやリフト等の介護機器等導入及び研修等による腰痛対策の実施</t>
    <rPh sb="0" eb="2">
      <t>フクシ</t>
    </rPh>
    <phoneticPr fontId="14"/>
  </si>
  <si>
    <t>働きながら介護福祉士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40" eb="42">
      <t>シエン</t>
    </rPh>
    <rPh sb="62" eb="64">
      <t>ケンシュウ</t>
    </rPh>
    <rPh sb="65" eb="67">
      <t>キョウド</t>
    </rPh>
    <rPh sb="67" eb="69">
      <t>コウドウ</t>
    </rPh>
    <rPh sb="69" eb="71">
      <t>ショウガイ</t>
    </rPh>
    <rPh sb="71" eb="74">
      <t>シエンシャ</t>
    </rPh>
    <rPh sb="74" eb="76">
      <t>ヨウセイ</t>
    </rPh>
    <rPh sb="76" eb="78">
      <t>ケンシュウ</t>
    </rPh>
    <phoneticPr fontId="14"/>
  </si>
  <si>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ナド</t>
    </rPh>
    <rPh sb="35" eb="37">
      <t>ジョウホウ</t>
    </rPh>
    <rPh sb="37" eb="39">
      <t>コウヒョウ</t>
    </rPh>
    <rPh sb="46" eb="48">
      <t>センタク</t>
    </rPh>
    <phoneticPr fontId="14"/>
  </si>
  <si>
    <t>職場環境等要件の25項目のうち、実施する取組項目の自社のホームページへの掲載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</si>
  <si>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4"/>
  </si>
  <si>
    <t>キャリアパス要件Ⅴ（配置等要件）を満たすこと</t>
    <rPh sb="17" eb="18">
      <t>ミ</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</si>
  <si>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</si>
  <si>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4"/>
  </si>
  <si>
    <t>福祉・介護職員について、賃金改善の見込額の2/3以上が、ベースアップ等に充てられる計画になっていること</t>
    <rPh sb="0" eb="2">
      <t>フクシ</t>
    </rPh>
    <phoneticPr fontId="14"/>
  </si>
  <si>
    <t>３　福祉・介護職員等処遇改善加算等の要件について</t>
    <rPh sb="2" eb="4">
      <t>フクシ</t>
    </rPh>
    <rPh sb="16" eb="17">
      <t>トウ</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</si>
  <si>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phoneticPr fontId="14"/>
  </si>
  <si>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4"/>
  </si>
  <si>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4"/>
  </si>
  <si>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4"/>
  </si>
  <si>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4"/>
  </si>
  <si>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4"/>
  </si>
  <si>
    <t>福祉・
介護職員</t>
    <rPh sb="0" eb="2">
      <t>フクシ</t>
    </rPh>
    <rPh sb="4" eb="6">
      <t>カイゴ</t>
    </rPh>
    <rPh sb="6" eb="8">
      <t>ショクイン</t>
    </rPh>
    <phoneticPr fontId="14"/>
  </si>
  <si>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4"/>
  </si>
  <si>
    <t>キャリアパス要件Ⅴ（配置等要件） ⇒以下の欄が「○」の場合、要件を満たしている。</t>
    <rPh sb="6" eb="8">
      <t>ヨウケン</t>
    </rPh>
    <rPh sb="12" eb="13">
      <t>トウ</t>
    </rPh>
    <phoneticPr fontId="14"/>
  </si>
  <si>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4"/>
  </si>
  <si>
    <t>障害福祉サービス等
事業所番号</t>
    <rPh sb="0" eb="2">
      <t>ショウガイ</t>
    </rPh>
    <rPh sb="2" eb="4">
      <t>フクシ</t>
    </rPh>
    <rPh sb="8" eb="9">
      <t>トウ</t>
    </rPh>
    <rPh sb="10" eb="13">
      <t>ジギョウショ</t>
    </rPh>
    <rPh sb="13" eb="15">
      <t>バンゴウ</t>
    </rPh>
    <phoneticPr fontId="5"/>
  </si>
  <si>
    <t>福祉・介護職員処遇改善加算</t>
    <rPh sb="0" eb="2">
      <t>フクシ</t>
    </rPh>
    <rPh sb="3" eb="5">
      <t>カイゴ</t>
    </rPh>
    <rPh sb="5" eb="7">
      <t>ショクイン</t>
    </rPh>
    <rPh sb="7" eb="9">
      <t>ショグウ</t>
    </rPh>
    <rPh sb="9" eb="13">
      <t>カイゼンカサン</t>
    </rPh>
    <phoneticPr fontId="14"/>
  </si>
  <si>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4"/>
  </si>
  <si>
    <t>福祉・介護職員等ベースアップ等支援加算</t>
    <rPh sb="0" eb="2">
      <t>フクシ</t>
    </rPh>
    <rPh sb="3" eb="5">
      <t>カイゴ</t>
    </rPh>
    <rPh sb="5" eb="7">
      <t>ショクイン</t>
    </rPh>
    <rPh sb="7" eb="8">
      <t>トウ</t>
    </rPh>
    <rPh sb="14" eb="15">
      <t>トウ</t>
    </rPh>
    <rPh sb="15" eb="19">
      <t>シエンカサン</t>
    </rPh>
    <phoneticPr fontId="14"/>
  </si>
  <si>
    <t>福祉・介護職員等処遇改善加算</t>
    <rPh sb="0" eb="2">
      <t>フクシ</t>
    </rPh>
    <rPh sb="3" eb="8">
      <t>カイゴショクイントウ</t>
    </rPh>
    <rPh sb="8" eb="14">
      <t>ショグウカイゼンカサン</t>
    </rPh>
    <phoneticPr fontId="14"/>
  </si>
  <si>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4"/>
  </si>
  <si>
    <t>居宅介護</t>
  </si>
  <si>
    <t>重度訪問介護</t>
  </si>
  <si>
    <t>同行援護</t>
  </si>
  <si>
    <t>行動援護</t>
  </si>
  <si>
    <t>エラー</t>
    <phoneticPr fontId="24"/>
  </si>
  <si>
    <t>生活介護</t>
  </si>
  <si>
    <t>施設入所支援</t>
  </si>
  <si>
    <t>短期入所</t>
    <rPh sb="0" eb="2">
      <t>タンキ</t>
    </rPh>
    <rPh sb="2" eb="4">
      <t>ニュウショ</t>
    </rPh>
    <phoneticPr fontId="96"/>
  </si>
  <si>
    <t>療養介護</t>
  </si>
  <si>
    <t>自立訓練（機能訓練）</t>
  </si>
  <si>
    <t>自立訓練（生活訓練）</t>
  </si>
  <si>
    <t>就労選択支援</t>
    <rPh sb="2" eb="4">
      <t>センタク</t>
    </rPh>
    <rPh sb="4" eb="6">
      <t>シエン</t>
    </rPh>
    <phoneticPr fontId="97"/>
  </si>
  <si>
    <t>就労移行支援</t>
  </si>
  <si>
    <t>就労継続支援Ａ型</t>
  </si>
  <si>
    <t>就労継続支援Ｂ型</t>
  </si>
  <si>
    <t>就労定着支援</t>
    <rPh sb="0" eb="2">
      <t>シュウロウ</t>
    </rPh>
    <rPh sb="2" eb="4">
      <t>テイチャク</t>
    </rPh>
    <rPh sb="4" eb="6">
      <t>シエン</t>
    </rPh>
    <phoneticPr fontId="95"/>
  </si>
  <si>
    <t>自立生活援助</t>
    <rPh sb="0" eb="2">
      <t>ジリツ</t>
    </rPh>
    <rPh sb="2" eb="4">
      <t>セイカツ</t>
    </rPh>
    <rPh sb="4" eb="6">
      <t>エンジョ</t>
    </rPh>
    <phoneticPr fontId="95"/>
  </si>
  <si>
    <t>共同生活援助（介護サービス包括型 ）</t>
    <rPh sb="0" eb="2">
      <t>キョウドウ</t>
    </rPh>
    <rPh sb="2" eb="4">
      <t>セイカツ</t>
    </rPh>
    <rPh sb="4" eb="6">
      <t>エンジョ</t>
    </rPh>
    <rPh sb="7" eb="9">
      <t>カイゴ</t>
    </rPh>
    <rPh sb="13" eb="15">
      <t>ホウカツ</t>
    </rPh>
    <rPh sb="15" eb="16">
      <t>ガタ</t>
    </rPh>
    <phoneticPr fontId="95"/>
  </si>
  <si>
    <t>共同生活援助（日中サービス支援型）</t>
    <rPh sb="0" eb="2">
      <t>キョウドウ</t>
    </rPh>
    <rPh sb="2" eb="4">
      <t>セイカツ</t>
    </rPh>
    <rPh sb="4" eb="6">
      <t>エンジョ</t>
    </rPh>
    <rPh sb="7" eb="9">
      <t>ニッチュウ</t>
    </rPh>
    <rPh sb="13" eb="15">
      <t>シエン</t>
    </rPh>
    <phoneticPr fontId="95"/>
  </si>
  <si>
    <t>共同生活援助（外部サービス利用型）</t>
    <rPh sb="0" eb="2">
      <t>キョウドウ</t>
    </rPh>
    <rPh sb="2" eb="4">
      <t>セイカツ</t>
    </rPh>
    <rPh sb="4" eb="6">
      <t>エンジョ</t>
    </rPh>
    <phoneticPr fontId="95"/>
  </si>
  <si>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</si>
  <si>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</si>
  <si>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</si>
  <si>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</si>
  <si>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</si>
  <si>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</si>
  <si>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</si>
  <si>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1"/>
  </si>
  <si>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</si>
  <si>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</si>
  <si>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</si>
  <si>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</si>
  <si>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</si>
  <si>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配置等要件</t>
    <rPh sb="0" eb="2">
      <t>ハイチ</t>
    </rPh>
    <rPh sb="2" eb="3">
      <t>トウ</t>
    </rPh>
    <rPh sb="3" eb="5">
      <t>ヨウケン</t>
    </rPh>
    <phoneticPr fontId="14"/>
  </si>
  <si>
    <t>特定事業所加算</t>
    <phoneticPr fontId="1"/>
  </si>
  <si>
    <t>特定事業所加算</t>
    <rPh sb="0" eb="2">
      <t>トクテイ</t>
    </rPh>
    <rPh sb="2" eb="5">
      <t>ジギョウショ</t>
    </rPh>
    <rPh sb="5" eb="7">
      <t>カサン</t>
    </rPh>
    <phoneticPr fontId="1"/>
  </si>
  <si>
    <t>同行援護</t>
    <phoneticPr fontId="24"/>
  </si>
  <si>
    <t>行動援護</t>
    <phoneticPr fontId="24"/>
  </si>
  <si>
    <t>重度障害者等包括支援</t>
    <phoneticPr fontId="24"/>
  </si>
  <si>
    <t>対象加算なし</t>
    <rPh sb="0" eb="2">
      <t>タイショウ</t>
    </rPh>
    <rPh sb="2" eb="4">
      <t>カサン</t>
    </rPh>
    <phoneticPr fontId="24"/>
  </si>
  <si>
    <t>生活介護</t>
    <phoneticPr fontId="24"/>
  </si>
  <si>
    <t>福祉専門職員配置等加算</t>
    <rPh sb="0" eb="2">
      <t>フクシ</t>
    </rPh>
    <rPh sb="2" eb="4">
      <t>センモン</t>
    </rPh>
    <rPh sb="4" eb="6">
      <t>ショクイン</t>
    </rPh>
    <rPh sb="6" eb="8">
      <t>ハイチ</t>
    </rPh>
    <rPh sb="8" eb="9">
      <t>トウ</t>
    </rPh>
    <rPh sb="9" eb="11">
      <t>カサン</t>
    </rPh>
    <phoneticPr fontId="1"/>
  </si>
  <si>
    <t>施設入所支援</t>
    <phoneticPr fontId="24"/>
  </si>
  <si>
    <t>療養介護</t>
    <phoneticPr fontId="24"/>
  </si>
  <si>
    <t>自立訓練（機能訓練）</t>
    <phoneticPr fontId="24"/>
  </si>
  <si>
    <t>自立訓練（生活訓練）</t>
    <phoneticPr fontId="24"/>
  </si>
  <si>
    <t>就労移行支援</t>
    <phoneticPr fontId="24"/>
  </si>
  <si>
    <t>就労継続支援Ａ型</t>
    <phoneticPr fontId="24"/>
  </si>
  <si>
    <t>就労継続支援Ｂ型</t>
    <phoneticPr fontId="24"/>
  </si>
  <si>
    <t>児童発達支援</t>
    <phoneticPr fontId="24"/>
  </si>
  <si>
    <t>医療型児童発達支援</t>
    <phoneticPr fontId="24"/>
  </si>
  <si>
    <t>放課後等デイサービス</t>
    <phoneticPr fontId="24"/>
  </si>
  <si>
    <t>居宅訪問型児童発達支援</t>
    <phoneticPr fontId="24"/>
  </si>
  <si>
    <t>保育所等訪問支援</t>
    <phoneticPr fontId="24"/>
  </si>
  <si>
    <t>福祉型障害児入所施設</t>
    <phoneticPr fontId="24"/>
  </si>
  <si>
    <t>医療型障害児入所施設</t>
    <phoneticPr fontId="24"/>
  </si>
  <si>
    <t>障害者支援施設：自立訓練（機能訓練）</t>
  </si>
  <si>
    <t>障害者支援施設：自立訓練（生活訓練）</t>
  </si>
  <si>
    <t>障害者支援施設：就労移行支援</t>
  </si>
  <si>
    <t>障害者支援施設：就労継続支援Ａ型</t>
  </si>
  <si>
    <t>障害者支援施設：就労継続支援Ｂ型</t>
    <phoneticPr fontId="24"/>
  </si>
  <si>
    <t>自立訓練_機能訓練</t>
    <phoneticPr fontId="24"/>
  </si>
  <si>
    <t>自立訓練_生活訓練</t>
    <phoneticPr fontId="24"/>
  </si>
  <si>
    <t>共同生活援助_介護サービス包括型</t>
    <rPh sb="0" eb="2">
      <t>キョウドウ</t>
    </rPh>
    <rPh sb="2" eb="4">
      <t>セイカツ</t>
    </rPh>
    <rPh sb="4" eb="6">
      <t>エンジョ</t>
    </rPh>
    <rPh sb="7" eb="9">
      <t>カイゴ</t>
    </rPh>
    <rPh sb="13" eb="15">
      <t>ホウカツ</t>
    </rPh>
    <rPh sb="15" eb="16">
      <t>ガタ</t>
    </rPh>
    <phoneticPr fontId="95"/>
  </si>
  <si>
    <t>共同生活援助_日中サービス支援型</t>
    <rPh sb="0" eb="2">
      <t>キョウドウ</t>
    </rPh>
    <rPh sb="2" eb="4">
      <t>セイカツ</t>
    </rPh>
    <rPh sb="4" eb="6">
      <t>エンジョ</t>
    </rPh>
    <rPh sb="7" eb="9">
      <t>ニッチュウ</t>
    </rPh>
    <rPh sb="13" eb="15">
      <t>シエン</t>
    </rPh>
    <phoneticPr fontId="95"/>
  </si>
  <si>
    <t>共同生活援助_外部サービス利用型</t>
    <rPh sb="0" eb="2">
      <t>キョウドウ</t>
    </rPh>
    <rPh sb="2" eb="4">
      <t>セイカツ</t>
    </rPh>
    <rPh sb="4" eb="6">
      <t>エンジョ</t>
    </rPh>
    <phoneticPr fontId="95"/>
  </si>
  <si>
    <t>障害者支援施設_生活介護</t>
    <rPh sb="0" eb="3">
      <t>ショウガイシャ</t>
    </rPh>
    <rPh sb="3" eb="5">
      <t>シエン</t>
    </rPh>
    <rPh sb="5" eb="7">
      <t>シセツ</t>
    </rPh>
    <rPh sb="8" eb="10">
      <t>セイカツ</t>
    </rPh>
    <phoneticPr fontId="1"/>
  </si>
  <si>
    <t>障害者支援施設_自立訓練_機能訓練</t>
    <phoneticPr fontId="24"/>
  </si>
  <si>
    <t>障害者支援施設_自立訓練_生活訓練</t>
    <phoneticPr fontId="24"/>
  </si>
  <si>
    <t>障害者支援施設_就労移行支援</t>
    <phoneticPr fontId="24"/>
  </si>
  <si>
    <t>障害者支援施設_就労継続支援Ａ型</t>
    <phoneticPr fontId="24"/>
  </si>
  <si>
    <t>障害者支援施設_就労継続支援Ｂ型</t>
    <phoneticPr fontId="24"/>
  </si>
  <si>
    <t>　特定事業所加算を算定する。</t>
    <rPh sb="9" eb="11">
      <t>サンテイ</t>
    </rPh>
    <phoneticPr fontId="1"/>
  </si>
  <si>
    <t>　福祉専門職員配置等加算を算定する。</t>
    <rPh sb="1" eb="3">
      <t>フクシ</t>
    </rPh>
    <rPh sb="3" eb="5">
      <t>センモン</t>
    </rPh>
    <rPh sb="5" eb="7">
      <t>ショクイン</t>
    </rPh>
    <rPh sb="7" eb="9">
      <t>ハイチ</t>
    </rPh>
    <rPh sb="9" eb="10">
      <t>トウ</t>
    </rPh>
    <rPh sb="10" eb="12">
      <t>カサン</t>
    </rPh>
    <rPh sb="13" eb="15">
      <t>サンテイ</t>
    </rPh>
    <phoneticPr fontId="1"/>
  </si>
  <si>
    <t>障害福祉サービス等報酬総額[円／月]</t>
    <rPh sb="0" eb="2">
      <t>ショウガイ</t>
    </rPh>
    <rPh sb="2" eb="4">
      <t>フクシ</t>
    </rPh>
    <rPh sb="8" eb="9">
      <t>ナド</t>
    </rPh>
    <rPh sb="9" eb="11">
      <t>ホウシュウ</t>
    </rPh>
    <rPh sb="11" eb="13">
      <t>ソウガク</t>
    </rPh>
    <rPh sb="14" eb="15">
      <t>エン</t>
    </rPh>
    <rPh sb="16" eb="17">
      <t>ツキ</t>
    </rPh>
    <phoneticPr fontId="5"/>
  </si>
  <si>
    <t>処遇加算等総額[円／月]</t>
    <rPh sb="0" eb="2">
      <t>ショグウ</t>
    </rPh>
    <rPh sb="2" eb="4">
      <t>カサン</t>
    </rPh>
    <rPh sb="4" eb="5">
      <t>トウ</t>
    </rPh>
    <rPh sb="5" eb="7">
      <t>ソウガク</t>
    </rPh>
    <rPh sb="8" eb="9">
      <t>エン</t>
    </rPh>
    <rPh sb="10" eb="11">
      <t>ゲツ</t>
    </rPh>
    <phoneticPr fontId="5"/>
  </si>
  <si>
    <t>処遇等除く総総額[円／月]</t>
    <rPh sb="0" eb="2">
      <t>ショグウ</t>
    </rPh>
    <rPh sb="2" eb="3">
      <t>トウ</t>
    </rPh>
    <rPh sb="3" eb="4">
      <t>ノゾ</t>
    </rPh>
    <rPh sb="5" eb="6">
      <t>ソウ</t>
    </rPh>
    <rPh sb="6" eb="8">
      <t>ソウガク</t>
    </rPh>
    <rPh sb="9" eb="10">
      <t>エン</t>
    </rPh>
    <rPh sb="11" eb="12">
      <t>ツキ</t>
    </rPh>
    <phoneticPr fontId="5"/>
  </si>
  <si>
    <t>　福祉・介護職員について、職位、職責又は職務内容等に応じた任用等の要件を定め、それらに応じた賃金体系を整備する。</t>
    <rPh sb="1" eb="3">
      <t>フクシ</t>
    </rPh>
    <rPh sb="4" eb="6">
      <t>カイゴ</t>
    </rPh>
    <rPh sb="6" eb="8">
      <t>ショクイン</t>
    </rPh>
    <rPh sb="13" eb="15">
      <t>ショクイ</t>
    </rPh>
    <rPh sb="16" eb="18">
      <t>ショクセキ</t>
    </rPh>
    <rPh sb="18" eb="19">
      <t>マタ</t>
    </rPh>
    <rPh sb="20" eb="22">
      <t>ショクム</t>
    </rPh>
    <rPh sb="22" eb="24">
      <t>ナイヨウ</t>
    </rPh>
    <rPh sb="24" eb="25">
      <t>トウ</t>
    </rPh>
    <rPh sb="26" eb="27">
      <t>オウ</t>
    </rPh>
    <rPh sb="29" eb="31">
      <t>ニンヨウ</t>
    </rPh>
    <rPh sb="31" eb="32">
      <t>トウ</t>
    </rPh>
    <rPh sb="33" eb="35">
      <t>ヨウケン</t>
    </rPh>
    <rPh sb="36" eb="37">
      <t>サダ</t>
    </rPh>
    <rPh sb="43" eb="44">
      <t>オウ</t>
    </rPh>
    <rPh sb="46" eb="48">
      <t>チンギン</t>
    </rPh>
    <rPh sb="48" eb="50">
      <t>タイケイ</t>
    </rPh>
    <rPh sb="51" eb="53">
      <t>セイビ</t>
    </rPh>
    <phoneticPr fontId="14"/>
  </si>
  <si>
    <t>　福祉・介護職員の資質向上の目標や具体的な計画を策定し、a 研修機会の提供、技術指導等 又は b 資格取得の支援（シフト調整、休暇の付与、費用の援助等）を実施する。</t>
    <rPh sb="1" eb="3">
      <t>フクシ</t>
    </rPh>
    <rPh sb="4" eb="6">
      <t>カイゴ</t>
    </rPh>
    <rPh sb="6" eb="8">
      <t>ショクイン</t>
    </rPh>
    <rPh sb="9" eb="11">
      <t>シシツ</t>
    </rPh>
    <rPh sb="11" eb="13">
      <t>コウジョウ</t>
    </rPh>
    <rPh sb="14" eb="16">
      <t>モクヒョウ</t>
    </rPh>
    <rPh sb="17" eb="20">
      <t>グタイテキ</t>
    </rPh>
    <rPh sb="21" eb="23">
      <t>ケイカク</t>
    </rPh>
    <rPh sb="24" eb="26">
      <t>サクテイ</t>
    </rPh>
    <rPh sb="44" eb="45">
      <t>マタ</t>
    </rPh>
    <rPh sb="77" eb="79">
      <t>ジッシ</t>
    </rPh>
    <phoneticPr fontId="14"/>
  </si>
  <si>
    <t>　福祉・介護職員について a 経験に応じて昇給する仕組み、b 資格等に応じて昇給する仕組み、c 一定の基準に基づき定期に昇給を判定する仕組み のいずれかを整備する。</t>
    <rPh sb="1" eb="3">
      <t>フクシ</t>
    </rPh>
    <rPh sb="4" eb="6">
      <t>カイゴ</t>
    </rPh>
    <rPh sb="6" eb="8">
      <t>ショクイン</t>
    </rPh>
    <rPh sb="15" eb="17">
      <t>ケイケン</t>
    </rPh>
    <rPh sb="18" eb="19">
      <t>オウ</t>
    </rPh>
    <rPh sb="21" eb="23">
      <t>ショウキュウ</t>
    </rPh>
    <rPh sb="25" eb="27">
      <t>シク</t>
    </rPh>
    <rPh sb="31" eb="32">
      <t>トウ</t>
    </rPh>
    <rPh sb="33" eb="34">
      <t>オウ</t>
    </rPh>
    <rPh sb="36" eb="38">
      <t>ショウキュウ</t>
    </rPh>
    <rPh sb="40" eb="42">
      <t>シク</t>
    </rPh>
    <rPh sb="48" eb="50">
      <t>イッテイ</t>
    </rPh>
    <rPh sb="49" eb="51">
      <t>キジュン</t>
    </rPh>
    <rPh sb="52" eb="53">
      <t>モト</t>
    </rPh>
    <rPh sb="55" eb="57">
      <t>テイキ</t>
    </rPh>
    <rPh sb="58" eb="60">
      <t>ショウキュウ</t>
    </rPh>
    <rPh sb="61" eb="63">
      <t>ハンテイ</t>
    </rPh>
    <rPh sb="65" eb="67">
      <t>シク</t>
    </rPh>
    <phoneticPr fontId="14"/>
  </si>
  <si>
    <t>　賃金改善後の賃金の見込額が年額440万円以上又は月額８万円以上の賃金改善が１人以上（経験・技能のある福祉・介護職員）。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3">
      <t>フクシ</t>
    </rPh>
    <rPh sb="54" eb="58">
      <t>カイゴショクイン</t>
    </rPh>
    <phoneticPr fontId="14"/>
  </si>
  <si>
    <t>事業所個票２</t>
    <rPh sb="0" eb="3">
      <t>ジギョウショ</t>
    </rPh>
    <rPh sb="3" eb="5">
      <t>コヒョウ</t>
    </rPh>
    <phoneticPr fontId="6"/>
  </si>
  <si>
    <t>事業所個票３</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</si>
  <si>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</si>
  <si>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</si>
  <si>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</si>
  <si>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</si>
  <si>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</si>
  <si>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</si>
  <si>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</si>
  <si>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東京都</t>
    <rPh sb="0" eb="3">
      <t>トウキョウト</t>
    </rPh>
    <phoneticPr fontId="14"/>
  </si>
  <si>
    <t>○○ケアサービス</t>
    <phoneticPr fontId="14"/>
  </si>
  <si>
    <t>東京都千代田区霞が関1-2-2</t>
    <rPh sb="0" eb="3">
      <t>トウキョウト</t>
    </rPh>
    <rPh sb="3" eb="7">
      <t>チヨダク</t>
    </rPh>
    <rPh sb="7" eb="8">
      <t>カスミ</t>
    </rPh>
    <rPh sb="9" eb="10">
      <t>セキ</t>
    </rPh>
    <phoneticPr fontId="14"/>
  </si>
  <si>
    <t>○○ビル18F</t>
    <phoneticPr fontId="14"/>
  </si>
  <si>
    <t>コウロウ　タロウ</t>
    <phoneticPr fontId="14"/>
  </si>
  <si>
    <t>厚労　太郎</t>
    <rPh sb="0" eb="2">
      <t>コウロウ</t>
    </rPh>
    <rPh sb="3" eb="5">
      <t>タロウ</t>
    </rPh>
    <phoneticPr fontId="14"/>
  </si>
  <si>
    <t>03-3571-XXXX</t>
    <phoneticPr fontId="14"/>
  </si>
  <si>
    <t>aaa@aaa.aa.jp</t>
    <phoneticPr fontId="14"/>
  </si>
  <si>
    <t>・福祉・介護職員の基本給の引上げ（引上げ幅は、年齢、資格、経験、技能、勤務成績等を考慮して各人ごとに決定）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 eb="3">
      <t>フクシ</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</si>
  <si>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phoneticPr fontId="14"/>
  </si>
  <si>
    <t>東京都</t>
    <rPh sb="0" eb="3">
      <t>トウキョウト</t>
    </rPh>
    <phoneticPr fontId="6"/>
  </si>
  <si>
    <t>障害福祉事業所名称０１</t>
    <phoneticPr fontId="6"/>
  </si>
  <si>
    <t>新加算Ⅴ(12)</t>
  </si>
  <si>
    <t>新加算Ⅴ(11)</t>
  </si>
  <si>
    <t>新加算Ⅴ(13)</t>
  </si>
  <si>
    <t>新加算Ⅴ(14)</t>
    <phoneticPr fontId="24"/>
  </si>
  <si>
    <t>新加算Ⅴ(10)</t>
  </si>
  <si>
    <t>新加算Ⅴ(９)</t>
    <phoneticPr fontId="24"/>
  </si>
  <si>
    <t>障害福祉事業所名称０２</t>
    <phoneticPr fontId="6"/>
  </si>
  <si>
    <t>重度障害者等包括支援</t>
    <phoneticPr fontId="6"/>
  </si>
  <si>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4"/>
  </si>
  <si>
    <t>東京都</t>
    <rPh sb="0" eb="2">
      <t>トウキョウ</t>
    </rPh>
    <rPh sb="2" eb="3">
      <t>ト</t>
    </rPh>
    <phoneticPr fontId="6"/>
  </si>
  <si>
    <t>障害福祉事業所名称０３</t>
    <phoneticPr fontId="6"/>
  </si>
  <si>
    <t>（例）
・個別の希望に基づく研修計画を作成し、年●回以上●●研修をオンラインで受講させる。
・月２回ランチミーティングを行い、業務の中での気づきの共有やお互いへのフィードバックを行う。</t>
    <phoneticPr fontId="14"/>
  </si>
  <si>
    <t>（例）
・実務経験が３年以上の介護職員に対し、実務者研修の受講費用として、○○万円を支給
・介護福祉士国家試験対策として、法人内で資格取得のための研修会を実施</t>
    <phoneticPr fontId="14"/>
  </si>
  <si>
    <t>代表取締役</t>
    <rPh sb="0" eb="2">
      <t>ダイヒョウ</t>
    </rPh>
    <rPh sb="2" eb="5">
      <t>トリシマリヤク</t>
    </rPh>
    <phoneticPr fontId="14"/>
  </si>
  <si>
    <t>厚労　花子</t>
    <rPh sb="0" eb="2">
      <t>コウロウ</t>
    </rPh>
    <rPh sb="3" eb="4">
      <t>ハナ</t>
    </rPh>
    <rPh sb="4" eb="5">
      <t>コ</t>
    </rPh>
    <phoneticPr fontId="14"/>
  </si>
  <si>
    <t>交付金を取得する場合、４月からベア加算の算定が必要。その場合、６月以降は自然と新加算Ⅰに移行可能。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</si>
  <si>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！R7年度以降、いずれの区分でも必要になる上、R6.4時点でのベア加算の算定がR6.2-5の交付金の要件となるため、早期の対応を推奨。</t>
    <rPh sb="12" eb="14">
      <t>クブン</t>
    </rPh>
    <rPh sb="16" eb="18">
      <t>ヒツヨウ</t>
    </rPh>
    <rPh sb="21" eb="22">
      <t>ウエ</t>
    </rPh>
    <rPh sb="27" eb="29">
      <t>ジテン</t>
    </rPh>
    <rPh sb="33" eb="35">
      <t>カサン</t>
    </rPh>
    <rPh sb="36" eb="38">
      <t>サンテイ</t>
    </rPh>
    <rPh sb="50" eb="52">
      <t>ヨウケン</t>
    </rPh>
    <rPh sb="58" eb="60">
      <t>ソウキ</t>
    </rPh>
    <rPh sb="61" eb="63">
      <t>タイオウ</t>
    </rPh>
    <rPh sb="64" eb="66">
      <t>スイショウ</t>
    </rPh>
    <phoneticPr fontId="6"/>
  </si>
  <si>
    <t>キャリアパス要件Ⅲを「R6年度中の対応の誓約」で満たし、４月から旧処遇加算Ⅰを算定可。加えて、交付金取得のため４月からベア加算を算定することで、６月以降、新加算Ⅰに移行可能。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</si>
  <si>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キャリアパス要件Ⅰ～Ⅲを「R6年度中の対応の誓約」で満たし、４月から旧処遇加算Ⅰを算定可。加えて、交付金取得のため４月からベア加算を算定することで、６月以降、新加算Ⅰに移行可能。</t>
  </si>
  <si>
    <t>交付金を取得する場合、４月からベア加算の算定が必要。その場合、６月以降は自然と新加算Ⅱに移行可能。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</si>
  <si>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キャリアパス要件Ⅲを「R6年度中の対応の誓約」で満たし、４月から旧処遇加算Ⅰを算定可。加えて、交付金取得のため４月からベア加算を算定することで、６月以降、新加算Ⅱに移行可能。</t>
  </si>
  <si>
    <t>キャリアパス要件Ⅰ～Ⅲを「R6年度中の対応の誓約」で満たし、４月から旧処遇加算Ⅰを算定可。加えて、交付金取得のため４月からベア加算を算定することで、６月以降、新加算Ⅱに移行可能。</t>
  </si>
  <si>
    <t>旧特定加算の職種間配分ルール緩和のメリットを受けるため、キャリアパス要件Ⅳと職場環境等要件を満たして新加算Ⅱを推奨。（交付金取得のため４月からベア加算を算定と想定）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62" eb="64">
      <t>シュトク</t>
    </rPh>
    <rPh sb="68" eb="69">
      <t>ガツ</t>
    </rPh>
    <rPh sb="73" eb="75">
      <t>カサン</t>
    </rPh>
    <rPh sb="76" eb="78">
      <t>サンテイ</t>
    </rPh>
    <rPh sb="79" eb="81">
      <t>ソウテイ</t>
    </rPh>
    <phoneticPr fontId="6"/>
  </si>
  <si>
    <t>交付金取得のため４月からベア加算を算定した場合、６月以降は自然と新加算Ⅲに移行可能。</t>
  </si>
  <si>
    <t>キャリアパス要件Ⅲが必要だが、「R6年度中の対応の誓約」で可。加えて、交付金取得のため４月からベア加算を算定することで、６月以降、新加算Ⅲに移行可能。</t>
  </si>
  <si>
    <t>交付金取得のため４月からベア加算を算定した場合、６月以降は自然と新加算Ⅳに移行可能。加えて、４月から旧特定加算Ⅱを算定し、６月以降、新加算Ⅴ(4)に移行することも推奨。</t>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</si>
  <si>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キャリアパス要件Ⅰ・Ⅱを「R6年度中の対応の誓約」で満たし、４月から旧処遇加算Ⅱを算定可。加えて、交付金取得のため４月からベア加算を算定することで、６月以降、新加算Ⅳに移行可能。</t>
    <rPh sb="45" eb="46">
      <t>クワ</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</si>
  <si>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　対象加算なし（自動的に要件を満たす）</t>
    <rPh sb="1" eb="3">
      <t>タイショウ</t>
    </rPh>
    <rPh sb="3" eb="5">
      <t>カサン</t>
    </rPh>
    <rPh sb="8" eb="11">
      <t>ジドウテキ</t>
    </rPh>
    <rPh sb="12" eb="14">
      <t>ヨウケン</t>
    </rPh>
    <rPh sb="15" eb="16">
      <t>ミ</t>
    </rPh>
    <phoneticPr fontId="24"/>
  </si>
  <si>
    <t>　６つの区分から任意の３つの区分を選択し、区分ごとにそれぞれ１つ以上の取組を行う。</t>
    <rPh sb="8" eb="10">
      <t>ニンイ</t>
    </rPh>
    <rPh sb="14" eb="16">
      <t>クブン</t>
    </rPh>
    <rPh sb="17" eb="19">
      <t>センタク</t>
    </rPh>
    <rPh sb="21" eb="23">
      <t>クブン</t>
    </rPh>
    <rPh sb="35" eb="37">
      <t>トリクミ</t>
    </rPh>
    <rPh sb="38" eb="39">
      <t>オコナ</t>
    </rPh>
    <phoneticPr fontId="14"/>
  </si>
  <si>
    <t>　６つの区分から任意の３つの区分を選択し、区分ごとにそれぞれ１つ以上の取組を行う。</t>
    <phoneticPr fontId="14"/>
  </si>
  <si>
    <t>R6.3まで</t>
  </si>
  <si>
    <t>月額賃金Ⅱ</t>
  </si>
  <si>
    <t>キャリアパスⅠ</t>
  </si>
  <si>
    <t>キャリアパスⅡ</t>
  </si>
  <si>
    <t>キャリアパスⅢ</t>
  </si>
  <si>
    <t>キャリアパスⅣ</t>
  </si>
  <si>
    <t>キャリアパスⅤ</t>
  </si>
  <si>
    <t>職場環境等</t>
  </si>
  <si>
    <t>　</t>
  </si>
  <si>
    <t>－</t>
  </si>
  <si>
    <t>キャリアパス要件Ⅲを「R6年度中の対応の誓約」で満たし、４月から旧処遇加算Ⅰを算定可。その場合、６月以降は自然と新加算Ⅰに移行可能。</t>
  </si>
  <si>
    <t>キャリアパス要件Ⅰ～Ⅲを「R6年度中の対応の誓約」で満たし、４月から旧処遇加算Ⅰを算定可。その場合、６月以降は自然と新加算Ⅰに移行可能。</t>
  </si>
  <si>
    <t>新加算Ⅱ</t>
  </si>
  <si>
    <t>新加算Ⅴ(３)</t>
  </si>
  <si>
    <t>４月からベア加算を算定せず、６月から月額賃金改善要件Ⅱも満たさない場合、Ⅴ(３)となる。なお、R7年度以降は月額賃金改善要件Ⅱが必要。</t>
  </si>
  <si>
    <t>キャリアパス要件Ⅲを「R6年度中の対応の誓約」で満たし、４月から旧処遇加算Ⅰを算定可。その場合、６月以降は自然と新加算Ⅱに移行可能。</t>
  </si>
  <si>
    <t>キャリアパス要件Ⅰ～Ⅲを「R6年度中の対応の誓約」で満たし、４月から旧処遇加算Ⅰを算定可。その場合、６月以降は自然と新加算Ⅱに移行可能。</t>
  </si>
  <si>
    <t>４月からベア加算を算定せず、６月から月額賃金改善要件Ⅱも満たさない場合、Ⅴ(８)となる。なお、R7年度以降は月額賃金改善要件Ⅱが必要。</t>
  </si>
  <si>
    <t>キャリアパス要件Ⅲを「R6年度中の対応の誓約」で満たし、４月から旧処遇加算Ⅰを算定可。その場合、６月以降は自然と新加算Ⅲに移行可能。</t>
  </si>
  <si>
    <t>４月からベア加算を算定せず、６月から月額賃金改善要件Ⅱも満たさない場合、Ⅴ(11)となる。なお、R7年度以降は月額賃金改善要件Ⅱが必要。</t>
  </si>
  <si>
    <t>キャリアパス要件Ⅰ・Ⅱを「R6年度中の対応の誓約」で満たし、４月から旧処遇加算Ⅱを算定可。その場合、６月以降は自然と新加算Ⅳに移行可能。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</si>
</sst>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103">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
      <sz val="11"/>
      <color rgb="FFFA7D00"/>
      <name val="Yu Gothic"/>
      <family val="2"/>
      <charset val="128"/>
      <scheme val="minor"/>
    </font>
    <font>
      <i/>
      <sz val="11"/>
      <color rgb="FF7F7F7F"/>
      <name val="Yu Gothic"/>
      <family val="2"/>
      <charset val="128"/>
      <scheme val="minor"/>
    </font>
    <font>
      <sz val="6"/>
      <name val="Yu Gothic"/>
      <family val="2"/>
      <charset val="128"/>
      <scheme val="minor"/>
    </font>
    <font>
      <sz val="11"/>
      <name val="ＭＳ ゴシック"/>
      <family val="3"/>
      <charset val="128"/>
    </font>
    <font>
      <sz val="6"/>
      <name val="ＭＳ ゴシック"/>
      <family val="3"/>
      <charset val="128"/>
    </font>
    <font>
      <u/>
      <sz val="11"/>
      <color theme="10"/>
      <name val="Yu Gothic"/>
      <family val="2"/>
      <scheme val="minor"/>
    </font>
    <font>
      <sz val="9"/>
      <color indexed="81"/>
      <name val="MS P ゴシック"/>
      <family val="3"/>
      <charset val="128"/>
    </font>
    <font>
      <sz val="8"/>
      <color indexed="81"/>
      <name val="MS P 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s>
  <cellStyleXfs count="6">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100" fillId="0" borderId="0" applyNumberFormat="0" applyFill="0" applyBorder="0" applyAlignment="0" applyProtection="0"/>
  </cellStyleXfs>
  <cellXfs count="1257">
    <xf numFmtId="0" fontId="0" fillId="0" borderId="0" xfId="0"/>
    <xf numFmtId="0" fontId="12" fillId="0" borderId="0" xfId="2">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0" fillId="0" borderId="0" xfId="2" applyFont="1">
      <alignment vertical="center"/>
    </xf>
    <xf numFmtId="0" fontId="60" fillId="0" borderId="133" xfId="2" applyFont="1" applyBorder="1">
      <alignment vertical="center"/>
    </xf>
    <xf numFmtId="0" fontId="60" fillId="0" borderId="45" xfId="2" applyFont="1" applyBorder="1">
      <alignment vertical="center"/>
    </xf>
    <xf numFmtId="0" fontId="12" fillId="0" borderId="135" xfId="2" applyBorder="1">
      <alignment vertical="center"/>
    </xf>
    <xf numFmtId="0" fontId="12" fillId="0" borderId="46" xfId="2" applyBorder="1">
      <alignment vertical="center"/>
    </xf>
    <xf numFmtId="0" fontId="60" fillId="0" borderId="136" xfId="2" applyFont="1" applyBorder="1">
      <alignment vertical="center"/>
    </xf>
    <xf numFmtId="0" fontId="12" fillId="0" borderId="22" xfId="2" applyBorder="1">
      <alignment vertical="center"/>
    </xf>
    <xf numFmtId="0" fontId="12" fillId="0" borderId="24" xfId="2" applyBorder="1">
      <alignment vertical="center"/>
    </xf>
    <xf numFmtId="0" fontId="12" fillId="0" borderId="10" xfId="2" applyBorder="1">
      <alignment vertical="center"/>
    </xf>
    <xf numFmtId="0" fontId="12" fillId="0" borderId="30" xfId="2" applyBorder="1">
      <alignment vertical="center"/>
    </xf>
    <xf numFmtId="0" fontId="12" fillId="0" borderId="34" xfId="2" applyBorder="1">
      <alignment vertical="center"/>
    </xf>
    <xf numFmtId="0" fontId="12" fillId="0" borderId="37" xfId="2" applyBorder="1">
      <alignment vertical="center"/>
    </xf>
    <xf numFmtId="0" fontId="60" fillId="0" borderId="134" xfId="2" applyFont="1" applyBorder="1">
      <alignment vertical="center"/>
    </xf>
    <xf numFmtId="0" fontId="68" fillId="0" borderId="0" xfId="0" applyFont="1"/>
    <xf numFmtId="0" fontId="70" fillId="0" borderId="0" xfId="2" applyFont="1" applyAlignment="1">
      <alignment horizontal="left" vertical="center"/>
    </xf>
    <xf numFmtId="0" fontId="71" fillId="0" borderId="0" xfId="0" applyFont="1"/>
    <xf numFmtId="0" fontId="72" fillId="0" borderId="0" xfId="0" applyFont="1"/>
    <xf numFmtId="0" fontId="70" fillId="0" borderId="1" xfId="2" applyFont="1" applyBorder="1" applyAlignment="1">
      <alignment horizontal="center" vertical="center" wrapText="1"/>
    </xf>
    <xf numFmtId="0" fontId="71" fillId="0" borderId="0" xfId="0" applyFont="1" applyAlignment="1">
      <alignment horizontal="left"/>
    </xf>
    <xf numFmtId="0" fontId="61" fillId="0" borderId="0" xfId="0" applyFont="1" applyAlignment="1">
      <alignment horizontal="left"/>
    </xf>
    <xf numFmtId="0" fontId="71" fillId="0" borderId="0" xfId="0" applyFont="1" applyAlignment="1"/>
    <xf numFmtId="0" fontId="61" fillId="0" borderId="0" xfId="0" applyFont="1" applyAlignment="1"/>
    <xf numFmtId="38" fontId="39"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39" fillId="2" borderId="6" xfId="3" applyFont="1" applyFill="1" applyBorder="1" applyAlignment="1" applyProtection="1">
      <alignment vertical="center" shrinkToFit="1"/>
    </xf>
    <xf numFmtId="0" fontId="81" fillId="0" borderId="1" xfId="0" applyFont="1" applyBorder="1" applyAlignment="1">
      <alignment vertical="center" wrapText="1"/>
    </xf>
    <xf numFmtId="0" fontId="72" fillId="0" borderId="0" xfId="2" applyFont="1">
      <alignment vertical="center"/>
    </xf>
    <xf numFmtId="0" fontId="71" fillId="0" borderId="0" xfId="2" applyFont="1" applyAlignment="1">
      <alignment horizontal="left" vertical="center"/>
    </xf>
    <xf numFmtId="0" fontId="71" fillId="0" borderId="0" xfId="2" applyFont="1" applyAlignment="1">
      <alignment vertical="center"/>
    </xf>
    <xf numFmtId="0" fontId="73" fillId="0" borderId="1" xfId="2" applyFont="1" applyBorder="1" applyAlignment="1">
      <alignment horizontal="center" vertical="center" wrapText="1"/>
    </xf>
    <xf numFmtId="0" fontId="73" fillId="0" borderId="1" xfId="2" applyFont="1" applyBorder="1" applyAlignment="1">
      <alignment horizontal="center" vertical="center"/>
    </xf>
    <xf numFmtId="0" fontId="73" fillId="2" borderId="1" xfId="4" applyNumberFormat="1" applyFont="1" applyFill="1" applyBorder="1" applyAlignment="1">
      <alignment horizontal="center" vertical="center" wrapText="1"/>
    </xf>
    <xf numFmtId="0" fontId="71" fillId="0" borderId="1" xfId="0" applyFont="1" applyBorder="1" applyAlignment="1">
      <alignment vertical="top" wrapText="1"/>
    </xf>
    <xf numFmtId="0" fontId="71" fillId="2" borderId="1" xfId="4" applyNumberFormat="1" applyFont="1" applyFill="1" applyBorder="1" applyAlignment="1">
      <alignment horizontal="left" vertical="top" wrapText="1"/>
    </xf>
    <xf numFmtId="0" fontId="71" fillId="2" borderId="1" xfId="4" applyNumberFormat="1" applyFont="1" applyFill="1" applyBorder="1" applyAlignment="1">
      <alignment vertical="top" wrapText="1"/>
    </xf>
    <xf numFmtId="0" fontId="73" fillId="2" borderId="5" xfId="4" applyNumberFormat="1" applyFont="1" applyFill="1" applyBorder="1" applyAlignment="1">
      <alignment horizontal="center" vertical="center" wrapText="1"/>
    </xf>
    <xf numFmtId="0" fontId="71" fillId="2" borderId="5" xfId="4" applyNumberFormat="1" applyFont="1" applyFill="1" applyBorder="1" applyAlignment="1">
      <alignment vertical="top" wrapText="1"/>
    </xf>
    <xf numFmtId="0" fontId="71" fillId="2" borderId="2" xfId="4" applyNumberFormat="1" applyFont="1" applyFill="1" applyBorder="1" applyAlignment="1">
      <alignment vertical="top" wrapText="1"/>
    </xf>
    <xf numFmtId="0" fontId="71" fillId="2" borderId="2" xfId="4" applyNumberFormat="1" applyFont="1" applyFill="1" applyBorder="1" applyAlignment="1">
      <alignment horizontal="left" vertical="top" wrapText="1"/>
    </xf>
    <xf numFmtId="0" fontId="73" fillId="2" borderId="157" xfId="4" applyNumberFormat="1" applyFont="1" applyFill="1" applyBorder="1" applyAlignment="1">
      <alignment horizontal="center" vertical="center" wrapText="1"/>
    </xf>
    <xf numFmtId="0" fontId="71" fillId="2" borderId="157" xfId="4" applyNumberFormat="1" applyFont="1" applyFill="1" applyBorder="1" applyAlignment="1">
      <alignment vertical="top" wrapText="1"/>
    </xf>
    <xf numFmtId="0" fontId="73" fillId="2" borderId="11" xfId="4" applyNumberFormat="1" applyFont="1" applyFill="1" applyBorder="1" applyAlignment="1">
      <alignment horizontal="center" vertical="center" wrapText="1"/>
    </xf>
    <xf numFmtId="0" fontId="71" fillId="2" borderId="11" xfId="4" applyNumberFormat="1" applyFont="1" applyFill="1" applyBorder="1" applyAlignment="1">
      <alignment horizontal="left" vertical="top" wrapText="1"/>
    </xf>
    <xf numFmtId="0" fontId="73" fillId="0" borderId="2" xfId="2" applyFont="1" applyBorder="1" applyAlignment="1">
      <alignment horizontal="center" vertical="center"/>
    </xf>
    <xf numFmtId="0" fontId="71" fillId="2" borderId="5" xfId="4" applyNumberFormat="1" applyFont="1" applyFill="1" applyBorder="1" applyAlignment="1">
      <alignment horizontal="left" vertical="top" wrapText="1"/>
    </xf>
    <xf numFmtId="0" fontId="73" fillId="2" borderId="4" xfId="4" applyNumberFormat="1" applyFont="1" applyFill="1" applyBorder="1" applyAlignment="1">
      <alignment horizontal="center" vertical="center" wrapText="1"/>
    </xf>
    <xf numFmtId="0" fontId="71" fillId="2" borderId="157"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8" fillId="2" borderId="1" xfId="0" applyFont="1" applyFill="1" applyBorder="1" applyAlignment="1" applyProtection="1">
      <alignment horizontal="center" vertical="center"/>
      <protection locked="0"/>
    </xf>
    <xf numFmtId="38" fontId="64" fillId="2" borderId="0" xfId="1" applyFont="1" applyFill="1" applyBorder="1" applyAlignment="1" applyProtection="1">
      <alignment horizontal="center"/>
    </xf>
    <xf numFmtId="38" fontId="64" fillId="2" borderId="7" xfId="1" applyFont="1" applyFill="1" applyBorder="1" applyAlignment="1" applyProtection="1">
      <alignment horizontal="center"/>
    </xf>
    <xf numFmtId="38" fontId="64" fillId="2" borderId="18" xfId="1" applyFont="1" applyFill="1" applyBorder="1" applyAlignment="1" applyProtection="1">
      <alignment horizontal="center"/>
    </xf>
    <xf numFmtId="38" fontId="63" fillId="2" borderId="0" xfId="1" applyFont="1" applyFill="1" applyBorder="1" applyAlignment="1" applyProtection="1">
      <alignment shrinkToFit="1"/>
    </xf>
    <xf numFmtId="0" fontId="71" fillId="0" borderId="5" xfId="0" applyFont="1" applyFill="1" applyBorder="1" applyAlignment="1">
      <alignment vertical="top" wrapText="1"/>
    </xf>
    <xf numFmtId="0" fontId="71" fillId="0" borderId="157" xfId="4" applyNumberFormat="1" applyFont="1" applyFill="1" applyBorder="1" applyAlignment="1">
      <alignment vertical="top" wrapText="1"/>
    </xf>
    <xf numFmtId="0" fontId="71" fillId="0" borderId="2" xfId="4" applyNumberFormat="1" applyFont="1" applyFill="1" applyBorder="1" applyAlignment="1">
      <alignment horizontal="left" vertical="top" wrapText="1"/>
    </xf>
    <xf numFmtId="0" fontId="71" fillId="0" borderId="11" xfId="4" applyNumberFormat="1" applyFont="1" applyFill="1" applyBorder="1" applyAlignment="1">
      <alignment horizontal="left" vertical="top" wrapText="1"/>
    </xf>
    <xf numFmtId="0" fontId="71" fillId="0" borderId="1" xfId="4" applyNumberFormat="1" applyFont="1" applyFill="1" applyBorder="1" applyAlignment="1">
      <alignment horizontal="left" vertical="top" wrapText="1"/>
    </xf>
    <xf numFmtId="0" fontId="71" fillId="0" borderId="1" xfId="4" applyNumberFormat="1" applyFont="1" applyFill="1" applyBorder="1" applyAlignment="1">
      <alignment vertical="top" wrapText="1"/>
    </xf>
    <xf numFmtId="0" fontId="71" fillId="0" borderId="157" xfId="0" applyFont="1" applyBorder="1" applyAlignment="1"/>
    <xf numFmtId="0" fontId="71" fillId="0" borderId="1" xfId="0" applyFont="1" applyBorder="1" applyAlignment="1">
      <alignment vertical="center" wrapText="1"/>
    </xf>
    <xf numFmtId="0" fontId="71" fillId="0" borderId="4" xfId="0" applyFont="1" applyBorder="1" applyAlignment="1">
      <alignment vertical="center" wrapText="1"/>
    </xf>
    <xf numFmtId="0" fontId="73" fillId="0" borderId="157" xfId="0" applyFont="1" applyBorder="1"/>
    <xf numFmtId="0" fontId="78" fillId="0" borderId="139" xfId="2" applyFont="1" applyBorder="1" applyAlignment="1" applyProtection="1">
      <alignment horizontal="center" vertical="center"/>
      <protection locked="0"/>
    </xf>
    <xf numFmtId="0" fontId="78" fillId="0" borderId="166" xfId="2" applyFont="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0"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4"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5"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4"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87"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3"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4" fillId="2" borderId="0" xfId="0" applyFont="1" applyFill="1" applyProtection="1"/>
    <xf numFmtId="0" fontId="8" fillId="2" borderId="0" xfId="0" applyFont="1" applyFill="1" applyAlignment="1" applyProtection="1">
      <alignment horizontal="left" vertical="top"/>
    </xf>
    <xf numFmtId="0" fontId="63"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2"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57"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4" fillId="2" borderId="0" xfId="0" applyFont="1" applyFill="1" applyProtection="1"/>
    <xf numFmtId="0" fontId="79" fillId="2" borderId="0" xfId="0" applyFont="1" applyFill="1" applyProtection="1"/>
    <xf numFmtId="0" fontId="67" fillId="2" borderId="0" xfId="0" applyFont="1" applyFill="1" applyProtection="1"/>
    <xf numFmtId="0" fontId="74" fillId="2" borderId="0" xfId="0" applyFont="1" applyFill="1" applyAlignment="1" applyProtection="1">
      <alignment horizontal="left"/>
    </xf>
    <xf numFmtId="38" fontId="80"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2" fillId="2" borderId="0" xfId="0" applyFont="1" applyFill="1" applyAlignment="1" applyProtection="1">
      <alignment horizontal="right" vertical="center"/>
    </xf>
    <xf numFmtId="0" fontId="62" fillId="2" borderId="0" xfId="0" applyFont="1" applyFill="1" applyAlignment="1" applyProtection="1">
      <alignment vertical="center"/>
    </xf>
    <xf numFmtId="0" fontId="66" fillId="2" borderId="0" xfId="0" applyFont="1" applyFill="1" applyAlignment="1" applyProtection="1">
      <alignment vertical="center"/>
    </xf>
    <xf numFmtId="0" fontId="74" fillId="2" borderId="0" xfId="0" applyFont="1" applyFill="1" applyAlignment="1" applyProtection="1">
      <alignment horizontal="center" vertical="center"/>
    </xf>
    <xf numFmtId="0" fontId="74" fillId="3" borderId="0" xfId="0" applyFont="1" applyFill="1" applyBorder="1" applyAlignment="1" applyProtection="1">
      <alignment horizontal="center" vertical="center"/>
    </xf>
    <xf numFmtId="0" fontId="92" fillId="2" borderId="0" xfId="0" applyFont="1" applyFill="1" applyProtection="1"/>
    <xf numFmtId="0" fontId="74" fillId="2" borderId="139" xfId="0" applyFont="1" applyFill="1" applyBorder="1" applyAlignment="1" applyProtection="1">
      <alignment horizontal="center" vertical="center"/>
    </xf>
    <xf numFmtId="0" fontId="74" fillId="2" borderId="0" xfId="0" applyFont="1" applyFill="1" applyBorder="1" applyAlignment="1" applyProtection="1">
      <alignment horizontal="center" vertical="center"/>
    </xf>
    <xf numFmtId="0" fontId="91" fillId="2" borderId="0" xfId="0" applyFont="1" applyFill="1" applyProtection="1"/>
    <xf numFmtId="0" fontId="12" fillId="2" borderId="0" xfId="2" applyFill="1" applyProtection="1">
      <alignment vertical="center"/>
    </xf>
    <xf numFmtId="0" fontId="93" fillId="2" borderId="0" xfId="2" applyFont="1" applyFill="1" applyProtection="1">
      <alignment vertical="center"/>
    </xf>
    <xf numFmtId="0" fontId="12" fillId="0" borderId="0" xfId="2" applyProtection="1">
      <alignment vertical="center"/>
    </xf>
    <xf numFmtId="0" fontId="26" fillId="2" borderId="0" xfId="2" applyFont="1" applyFill="1" applyProtection="1">
      <alignment vertical="center"/>
    </xf>
    <xf numFmtId="0" fontId="26"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8" fillId="2" borderId="0" xfId="2" applyFont="1" applyFill="1" applyProtection="1">
      <alignment vertical="center"/>
    </xf>
    <xf numFmtId="0" fontId="28"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8"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2" fillId="2" borderId="16" xfId="2" applyFont="1" applyFill="1" applyBorder="1" applyAlignment="1" applyProtection="1">
      <alignment horizontal="center" vertical="center"/>
    </xf>
    <xf numFmtId="0" fontId="32" fillId="0" borderId="39" xfId="2" applyFont="1" applyBorder="1" applyProtection="1">
      <alignment vertical="center"/>
    </xf>
    <xf numFmtId="0" fontId="32" fillId="2" borderId="6" xfId="2" applyFont="1" applyFill="1" applyBorder="1" applyAlignment="1" applyProtection="1">
      <alignment horizontal="center" vertical="center"/>
    </xf>
    <xf numFmtId="0" fontId="32" fillId="0" borderId="16" xfId="2" applyFont="1" applyBorder="1" applyProtection="1">
      <alignment vertical="center"/>
    </xf>
    <xf numFmtId="0" fontId="32" fillId="2" borderId="19" xfId="2" applyFont="1" applyFill="1" applyBorder="1" applyAlignment="1" applyProtection="1">
      <alignment horizontal="center" vertical="center"/>
    </xf>
    <xf numFmtId="0" fontId="32" fillId="2" borderId="11" xfId="2" applyFont="1" applyFill="1" applyBorder="1" applyAlignment="1" applyProtection="1">
      <alignment horizontal="left" vertical="center"/>
    </xf>
    <xf numFmtId="0" fontId="32" fillId="0" borderId="2" xfId="2" applyFont="1" applyBorder="1" applyAlignment="1" applyProtection="1">
      <alignment horizontal="center" vertical="center"/>
    </xf>
    <xf numFmtId="0" fontId="32" fillId="0" borderId="4" xfId="2" applyFont="1" applyBorder="1" applyProtection="1">
      <alignment vertical="center"/>
    </xf>
    <xf numFmtId="0" fontId="29" fillId="9" borderId="45" xfId="2" applyFont="1" applyFill="1" applyBorder="1" applyAlignment="1" applyProtection="1">
      <alignment horizontal="center" vertical="center"/>
    </xf>
    <xf numFmtId="0" fontId="32" fillId="2" borderId="2" xfId="2" applyFont="1" applyFill="1" applyBorder="1" applyAlignment="1" applyProtection="1">
      <alignment horizontal="center" vertical="center"/>
    </xf>
    <xf numFmtId="0" fontId="32" fillId="0" borderId="54" xfId="2" applyFont="1" applyBorder="1" applyProtection="1">
      <alignment vertical="center"/>
    </xf>
    <xf numFmtId="0" fontId="32" fillId="0" borderId="10" xfId="2" applyFont="1" applyBorder="1" applyProtection="1">
      <alignment vertical="center"/>
    </xf>
    <xf numFmtId="178" fontId="12" fillId="0" borderId="0" xfId="2" applyNumberFormat="1" applyProtection="1">
      <alignment vertical="center"/>
    </xf>
    <xf numFmtId="0" fontId="32" fillId="0" borderId="0" xfId="2" applyFont="1" applyProtection="1">
      <alignment vertical="center"/>
    </xf>
    <xf numFmtId="0" fontId="20" fillId="0" borderId="0" xfId="2" applyFont="1" applyProtection="1">
      <alignment vertical="center"/>
    </xf>
    <xf numFmtId="0" fontId="34" fillId="2" borderId="0" xfId="2" applyFont="1" applyFill="1" applyProtection="1">
      <alignment vertical="center"/>
    </xf>
    <xf numFmtId="0" fontId="34" fillId="2" borderId="0" xfId="2" applyFont="1" applyFill="1" applyAlignment="1" applyProtection="1">
      <alignment horizontal="center" vertical="top"/>
    </xf>
    <xf numFmtId="0" fontId="34" fillId="2" borderId="0" xfId="2" applyFont="1" applyFill="1" applyAlignment="1" applyProtection="1">
      <alignment horizontal="center" vertical="center"/>
    </xf>
    <xf numFmtId="0" fontId="36" fillId="0" borderId="0" xfId="2" applyFont="1" applyProtection="1">
      <alignment vertical="center"/>
    </xf>
    <xf numFmtId="0" fontId="29"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6" fillId="8" borderId="22" xfId="2" applyFont="1" applyFill="1" applyBorder="1" applyProtection="1">
      <alignment vertical="center"/>
    </xf>
    <xf numFmtId="0" fontId="76" fillId="8" borderId="9" xfId="2" applyFont="1" applyFill="1" applyBorder="1" applyProtection="1">
      <alignment vertical="center"/>
    </xf>
    <xf numFmtId="0" fontId="76"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6" fillId="8" borderId="10" xfId="2" applyFont="1" applyFill="1" applyBorder="1" applyProtection="1">
      <alignment vertical="center"/>
    </xf>
    <xf numFmtId="0" fontId="19" fillId="2" borderId="0" xfId="2" applyFont="1" applyFill="1" applyProtection="1">
      <alignment vertical="center"/>
    </xf>
    <xf numFmtId="0" fontId="76"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77"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6"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4" fillId="0" borderId="2" xfId="2" applyFont="1" applyBorder="1" applyAlignment="1" applyProtection="1">
      <alignment horizontal="center" vertical="center"/>
    </xf>
    <xf numFmtId="0" fontId="34" fillId="2" borderId="14" xfId="2" applyFont="1" applyFill="1" applyBorder="1" applyAlignment="1" applyProtection="1">
      <alignment vertical="center" wrapText="1"/>
    </xf>
    <xf numFmtId="0" fontId="34" fillId="2" borderId="0" xfId="2" applyFont="1" applyFill="1" applyAlignment="1" applyProtection="1">
      <alignment vertical="center" wrapText="1"/>
    </xf>
    <xf numFmtId="49" fontId="18" fillId="2" borderId="0" xfId="2" applyNumberFormat="1" applyFont="1" applyFill="1" applyProtection="1">
      <alignment vertical="center"/>
    </xf>
    <xf numFmtId="0" fontId="42"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29"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4" fillId="2" borderId="43" xfId="2" applyFont="1" applyFill="1" applyBorder="1" applyAlignment="1" applyProtection="1">
      <alignment horizontal="right" vertical="center" shrinkToFit="1"/>
    </xf>
    <xf numFmtId="0" fontId="44"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6" fillId="2" borderId="0" xfId="2" applyFont="1" applyFill="1" applyProtection="1">
      <alignment vertical="center"/>
    </xf>
    <xf numFmtId="0" fontId="44" fillId="2" borderId="0" xfId="2" applyFont="1" applyFill="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29" fillId="2" borderId="0" xfId="2" applyFont="1" applyFill="1" applyProtection="1">
      <alignment vertical="center"/>
    </xf>
    <xf numFmtId="0" fontId="34" fillId="0" borderId="0" xfId="2" applyFont="1" applyProtection="1">
      <alignment vertical="center"/>
    </xf>
    <xf numFmtId="0" fontId="25" fillId="0" borderId="0" xfId="2" applyFont="1" applyAlignment="1" applyProtection="1">
      <alignment horizontal="left" vertical="center" wrapText="1"/>
    </xf>
    <xf numFmtId="38" fontId="94" fillId="0" borderId="139" xfId="2" applyNumberFormat="1" applyFont="1" applyBorder="1" applyAlignment="1" applyProtection="1">
      <alignment horizontal="center" vertical="center" wrapText="1"/>
    </xf>
    <xf numFmtId="0" fontId="34" fillId="2" borderId="0" xfId="2" applyFont="1" applyFill="1" applyAlignment="1" applyProtection="1">
      <alignment horizontal="left" vertical="center" wrapText="1"/>
    </xf>
    <xf numFmtId="0" fontId="38" fillId="2" borderId="0" xfId="2" applyFont="1" applyFill="1" applyAlignment="1" applyProtection="1">
      <alignment horizontal="left" vertical="center" wrapText="1"/>
    </xf>
    <xf numFmtId="0" fontId="47"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4"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4"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7" fillId="2" borderId="0" xfId="2" applyFont="1" applyFill="1" applyProtection="1">
      <alignment vertical="center"/>
    </xf>
    <xf numFmtId="49" fontId="37" fillId="0" borderId="0" xfId="2" applyNumberFormat="1" applyFont="1" applyAlignment="1" applyProtection="1">
      <alignment horizontal="left" vertical="center"/>
    </xf>
    <xf numFmtId="0" fontId="37"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8" fillId="2" borderId="0" xfId="2" applyFont="1" applyFill="1" applyAlignment="1" applyProtection="1">
      <alignment vertical="center" wrapText="1"/>
    </xf>
    <xf numFmtId="0" fontId="18" fillId="2" borderId="0" xfId="2" applyFont="1" applyFill="1" applyAlignment="1" applyProtection="1">
      <alignment vertical="center" wrapText="1"/>
    </xf>
    <xf numFmtId="0" fontId="38"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1" fillId="0" borderId="0" xfId="2" applyFont="1" applyProtection="1">
      <alignment vertical="center"/>
    </xf>
    <xf numFmtId="0" fontId="21" fillId="0" borderId="29" xfId="2" applyFont="1" applyBorder="1" applyAlignment="1" applyProtection="1">
      <alignment horizontal="center" vertical="center" wrapText="1"/>
    </xf>
    <xf numFmtId="0" fontId="28"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4" fillId="0" borderId="0" xfId="2" applyFont="1" applyAlignment="1" applyProtection="1">
      <alignment vertical="center" wrapText="1"/>
    </xf>
    <xf numFmtId="179" fontId="28"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8" fillId="2" borderId="62" xfId="2" applyNumberFormat="1" applyFont="1" applyFill="1" applyBorder="1" applyProtection="1">
      <alignment vertical="center"/>
    </xf>
    <xf numFmtId="179" fontId="28" fillId="2" borderId="15" xfId="2" applyNumberFormat="1" applyFont="1" applyFill="1" applyBorder="1" applyProtection="1">
      <alignment vertical="center"/>
    </xf>
    <xf numFmtId="0" fontId="29" fillId="0" borderId="0" xfId="2" applyFont="1" applyAlignment="1" applyProtection="1">
      <alignment vertical="center" wrapText="1"/>
    </xf>
    <xf numFmtId="0" fontId="19" fillId="2" borderId="91" xfId="2" applyFont="1" applyFill="1" applyBorder="1" applyProtection="1">
      <alignment vertical="center"/>
    </xf>
    <xf numFmtId="0" fontId="45"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8" fillId="0" borderId="0" xfId="2" applyFont="1" applyAlignment="1" applyProtection="1">
      <alignment horizontal="center" vertical="center"/>
    </xf>
    <xf numFmtId="0" fontId="78" fillId="3" borderId="139"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8" fillId="2" borderId="0" xfId="2" applyFont="1" applyFill="1" applyProtection="1">
      <alignment vertical="center"/>
    </xf>
    <xf numFmtId="0" fontId="48"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8"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4"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4"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4"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2" fillId="0" borderId="0" xfId="2" applyFont="1" applyAlignment="1" applyProtection="1">
      <alignment vertical="center" wrapText="1"/>
    </xf>
    <xf numFmtId="183" fontId="32" fillId="0" borderId="45" xfId="0" applyNumberFormat="1" applyFont="1" applyBorder="1" applyAlignment="1" applyProtection="1">
      <alignment horizontal="right" vertical="center"/>
    </xf>
    <xf numFmtId="0" fontId="28" fillId="3" borderId="139" xfId="2" applyFont="1" applyFill="1" applyBorder="1" applyAlignment="1" applyProtection="1">
      <alignment horizontal="center" vertical="center"/>
    </xf>
    <xf numFmtId="0" fontId="49" fillId="2" borderId="0" xfId="2" applyFont="1" applyFill="1" applyProtection="1">
      <alignment vertical="center"/>
    </xf>
    <xf numFmtId="0" fontId="49"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8" fillId="0" borderId="77" xfId="2" applyFont="1" applyBorder="1" applyProtection="1">
      <alignment vertical="center"/>
    </xf>
    <xf numFmtId="0" fontId="28"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4" fillId="0" borderId="0" xfId="2" applyNumberFormat="1" applyFont="1" applyProtection="1">
      <alignment vertical="center"/>
    </xf>
    <xf numFmtId="181" fontId="34" fillId="0" borderId="0" xfId="2" applyNumberFormat="1" applyFont="1" applyProtection="1">
      <alignment vertical="center"/>
    </xf>
    <xf numFmtId="0" fontId="50"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4"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4" fillId="2" borderId="0" xfId="2" applyFont="1" applyFill="1" applyAlignment="1" applyProtection="1">
      <alignment horizontal="left" vertical="top" wrapText="1"/>
    </xf>
    <xf numFmtId="0" fontId="34" fillId="2" borderId="0" xfId="2" applyFont="1" applyFill="1" applyAlignment="1" applyProtection="1">
      <alignment horizontal="left" vertical="top"/>
    </xf>
    <xf numFmtId="0" fontId="77" fillId="3" borderId="139"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29"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29" fillId="9" borderId="55" xfId="2" applyFont="1" applyFill="1" applyBorder="1" applyAlignment="1" applyProtection="1">
      <alignment horizontal="center" vertical="center"/>
    </xf>
    <xf numFmtId="0" fontId="78" fillId="0" borderId="139"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8"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8" fillId="0" borderId="0" xfId="2" applyFont="1" applyAlignment="1" applyProtection="1">
      <alignment vertical="top"/>
    </xf>
    <xf numFmtId="0" fontId="37" fillId="2" borderId="0" xfId="2" applyFont="1" applyFill="1" applyAlignment="1" applyProtection="1">
      <alignment vertical="top"/>
    </xf>
    <xf numFmtId="0" fontId="37" fillId="0" borderId="0" xfId="2" applyFont="1" applyAlignment="1" applyProtection="1">
      <alignment vertical="top"/>
    </xf>
    <xf numFmtId="0" fontId="47"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1" fillId="2" borderId="0" xfId="2" applyFont="1" applyFill="1" applyAlignment="1" applyProtection="1">
      <alignment vertical="center" wrapText="1"/>
    </xf>
    <xf numFmtId="0" fontId="33" fillId="0" borderId="0" xfId="2" applyFont="1" applyProtection="1">
      <alignment vertical="center"/>
    </xf>
    <xf numFmtId="0" fontId="32"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2" fillId="2" borderId="0" xfId="2" applyFont="1" applyFill="1" applyProtection="1">
      <alignment vertical="center"/>
    </xf>
    <xf numFmtId="0" fontId="25" fillId="2" borderId="0" xfId="2" applyFont="1" applyFill="1" applyAlignment="1" applyProtection="1">
      <alignment horizontal="right" vertical="top" wrapText="1"/>
    </xf>
    <xf numFmtId="0" fontId="51" fillId="2" borderId="52" xfId="2" applyFont="1" applyFill="1" applyBorder="1" applyAlignment="1" applyProtection="1">
      <alignment vertical="center" wrapText="1"/>
    </xf>
    <xf numFmtId="0" fontId="51" fillId="2" borderId="77" xfId="2" applyFont="1" applyFill="1" applyBorder="1" applyAlignment="1" applyProtection="1">
      <alignment vertical="center" wrapText="1"/>
    </xf>
    <xf numFmtId="0" fontId="51" fillId="2" borderId="53" xfId="2" applyFont="1" applyFill="1" applyBorder="1" applyAlignment="1" applyProtection="1">
      <alignment vertical="center" wrapText="1"/>
    </xf>
    <xf numFmtId="0" fontId="51" fillId="2" borderId="14" xfId="2" applyFont="1" applyFill="1" applyBorder="1" applyAlignment="1" applyProtection="1">
      <alignment vertical="center" wrapText="1"/>
    </xf>
    <xf numFmtId="0" fontId="51" fillId="2" borderId="43" xfId="2" applyFont="1" applyFill="1" applyBorder="1" applyAlignment="1" applyProtection="1">
      <alignment vertical="center" wrapText="1"/>
    </xf>
    <xf numFmtId="0" fontId="51" fillId="2" borderId="14" xfId="2" applyFont="1" applyFill="1" applyBorder="1" applyProtection="1">
      <alignment vertical="center"/>
    </xf>
    <xf numFmtId="0" fontId="51" fillId="2" borderId="0" xfId="2" applyFont="1" applyFill="1" applyProtection="1">
      <alignment vertical="center"/>
    </xf>
    <xf numFmtId="0" fontId="51" fillId="2" borderId="0" xfId="2" applyFont="1" applyFill="1" applyAlignment="1" applyProtection="1">
      <alignment vertical="center" shrinkToFit="1"/>
    </xf>
    <xf numFmtId="0" fontId="51" fillId="2" borderId="43" xfId="2" applyFont="1" applyFill="1" applyBorder="1" applyAlignment="1" applyProtection="1">
      <alignment vertical="center" shrinkToFit="1"/>
    </xf>
    <xf numFmtId="0" fontId="30" fillId="2" borderId="0" xfId="2" applyFont="1" applyFill="1" applyProtection="1">
      <alignment vertical="center"/>
    </xf>
    <xf numFmtId="0" fontId="30" fillId="0" borderId="0" xfId="2" applyFont="1" applyProtection="1">
      <alignment vertical="center"/>
    </xf>
    <xf numFmtId="0" fontId="52" fillId="2" borderId="0" xfId="2" applyFont="1" applyFill="1" applyProtection="1">
      <alignment vertical="center"/>
    </xf>
    <xf numFmtId="0" fontId="52" fillId="2" borderId="43" xfId="2" applyFont="1" applyFill="1" applyBorder="1" applyProtection="1">
      <alignment vertical="center"/>
    </xf>
    <xf numFmtId="0" fontId="53" fillId="2" borderId="94" xfId="2" applyFont="1" applyFill="1" applyBorder="1" applyProtection="1">
      <alignment vertical="center"/>
    </xf>
    <xf numFmtId="0" fontId="30" fillId="2" borderId="65" xfId="2" applyFont="1" applyFill="1" applyBorder="1" applyProtection="1">
      <alignment vertical="center"/>
    </xf>
    <xf numFmtId="0" fontId="53" fillId="2" borderId="65" xfId="2" applyFont="1" applyFill="1" applyBorder="1" applyProtection="1">
      <alignment vertical="center"/>
    </xf>
    <xf numFmtId="0" fontId="53" fillId="2" borderId="65" xfId="2" applyFont="1" applyFill="1" applyBorder="1" applyAlignment="1" applyProtection="1">
      <alignment horizontal="center" vertical="center"/>
    </xf>
    <xf numFmtId="0" fontId="54" fillId="2" borderId="65" xfId="2" applyFont="1" applyFill="1" applyBorder="1" applyAlignment="1" applyProtection="1">
      <alignment vertical="center" shrinkToFit="1"/>
    </xf>
    <xf numFmtId="0" fontId="30" fillId="2" borderId="65" xfId="2" applyFont="1" applyFill="1" applyBorder="1" applyAlignment="1" applyProtection="1">
      <alignment horizontal="center" vertical="center"/>
    </xf>
    <xf numFmtId="0" fontId="30" fillId="2" borderId="108" xfId="2" applyFont="1" applyFill="1" applyBorder="1" applyProtection="1">
      <alignment vertical="center"/>
    </xf>
    <xf numFmtId="0" fontId="53" fillId="2" borderId="0" xfId="2" applyFont="1" applyFill="1" applyProtection="1">
      <alignment vertical="center"/>
    </xf>
    <xf numFmtId="0" fontId="53" fillId="2" borderId="0" xfId="2" applyFont="1" applyFill="1" applyAlignment="1" applyProtection="1">
      <alignment horizontal="center" vertical="center"/>
    </xf>
    <xf numFmtId="0" fontId="54" fillId="2" borderId="0" xfId="2" applyFont="1" applyFill="1" applyAlignment="1" applyProtection="1">
      <alignment vertical="center" shrinkToFit="1"/>
    </xf>
    <xf numFmtId="0" fontId="30" fillId="2" borderId="0" xfId="2" applyFont="1" applyFill="1" applyAlignment="1" applyProtection="1">
      <alignment horizontal="center" vertical="center"/>
    </xf>
    <xf numFmtId="0" fontId="55" fillId="2" borderId="0" xfId="2" applyFont="1" applyFill="1" applyProtection="1">
      <alignment vertical="center"/>
    </xf>
    <xf numFmtId="0" fontId="34" fillId="2" borderId="0" xfId="2" applyFont="1" applyFill="1" applyAlignment="1" applyProtection="1">
      <alignment horizontal="right" vertical="center"/>
    </xf>
    <xf numFmtId="0" fontId="19" fillId="2" borderId="0" xfId="2" applyFont="1" applyFill="1" applyAlignment="1" applyProtection="1">
      <alignment horizontal="center"/>
    </xf>
    <xf numFmtId="0" fontId="32" fillId="2" borderId="0" xfId="2" applyFont="1" applyFill="1" applyAlignment="1" applyProtection="1"/>
    <xf numFmtId="0" fontId="28" fillId="2" borderId="1" xfId="2" applyFont="1" applyFill="1" applyBorder="1" applyProtection="1">
      <alignment vertical="center"/>
    </xf>
    <xf numFmtId="0" fontId="33" fillId="9" borderId="1" xfId="2" applyFont="1" applyFill="1" applyBorder="1" applyAlignment="1" applyProtection="1">
      <alignment horizontal="center" vertical="center"/>
    </xf>
    <xf numFmtId="0" fontId="34" fillId="0" borderId="79" xfId="2" quotePrefix="1" applyFont="1" applyBorder="1" applyAlignment="1" applyProtection="1">
      <alignment horizontal="center" vertical="center"/>
    </xf>
    <xf numFmtId="0" fontId="34" fillId="0" borderId="126" xfId="2" quotePrefix="1" applyFont="1" applyBorder="1" applyAlignment="1" applyProtection="1">
      <alignment horizontal="center" vertical="center"/>
    </xf>
    <xf numFmtId="0" fontId="34" fillId="0" borderId="79" xfId="2" quotePrefix="1" applyFont="1" applyBorder="1" applyProtection="1">
      <alignment vertical="center"/>
    </xf>
    <xf numFmtId="0" fontId="56" fillId="2" borderId="0" xfId="2" applyFont="1" applyFill="1" applyAlignment="1" applyProtection="1">
      <alignment vertical="top" wrapText="1"/>
    </xf>
    <xf numFmtId="0" fontId="56" fillId="2" borderId="0" xfId="2" applyFont="1" applyFill="1" applyAlignment="1" applyProtection="1">
      <alignment vertical="center" wrapText="1"/>
    </xf>
    <xf numFmtId="0" fontId="56"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74" fillId="2" borderId="139" xfId="0" applyFont="1" applyFill="1" applyBorder="1" applyAlignment="1" applyProtection="1">
      <alignment horizontal="center" vertical="center"/>
      <protection locked="0"/>
    </xf>
    <xf numFmtId="0" fontId="74" fillId="2" borderId="139"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25" fillId="2" borderId="73" xfId="2" applyFont="1" applyFill="1" applyBorder="1" applyAlignment="1" applyProtection="1">
      <alignment vertical="center" wrapText="1"/>
    </xf>
    <xf numFmtId="0" fontId="29" fillId="0" borderId="0" xfId="2" applyFont="1" applyBorder="1" applyAlignment="1" applyProtection="1">
      <alignment horizontal="left" vertical="center" wrapText="1"/>
    </xf>
    <xf numFmtId="0" fontId="25" fillId="2" borderId="73" xfId="2" applyFont="1" applyFill="1" applyBorder="1" applyAlignment="1" applyProtection="1">
      <alignment vertical="center"/>
    </xf>
    <xf numFmtId="0" fontId="23" fillId="2" borderId="7" xfId="0" applyFont="1" applyFill="1" applyBorder="1" applyAlignment="1" applyProtection="1">
      <alignment horizontal="center" vertical="center"/>
    </xf>
    <xf numFmtId="0" fontId="74" fillId="2" borderId="139"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8"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0" borderId="61" xfId="0" applyFont="1" applyBorder="1" applyAlignment="1">
      <alignment vertical="center"/>
    </xf>
    <xf numFmtId="0" fontId="87" fillId="0" borderId="184" xfId="0" applyFont="1" applyBorder="1" applyAlignment="1">
      <alignment vertical="center"/>
    </xf>
    <xf numFmtId="0" fontId="87" fillId="0" borderId="10" xfId="0" applyFont="1" applyBorder="1" applyAlignment="1">
      <alignment vertical="center"/>
    </xf>
    <xf numFmtId="0" fontId="87" fillId="0" borderId="22" xfId="0" applyFont="1" applyBorder="1" applyAlignment="1">
      <alignment vertical="center"/>
    </xf>
    <xf numFmtId="0" fontId="87" fillId="0" borderId="60" xfId="0" applyFont="1" applyBorder="1" applyAlignment="1">
      <alignment vertical="center"/>
    </xf>
    <xf numFmtId="0" fontId="87" fillId="0" borderId="51" xfId="0" applyFont="1" applyBorder="1" applyAlignment="1">
      <alignment vertical="center"/>
    </xf>
    <xf numFmtId="0" fontId="63" fillId="0" borderId="0" xfId="2" applyFont="1">
      <alignment vertical="center"/>
    </xf>
    <xf numFmtId="0" fontId="98" fillId="0" borderId="0" xfId="2" applyFont="1">
      <alignment vertical="center"/>
    </xf>
    <xf numFmtId="0" fontId="87" fillId="0" borderId="0" xfId="2" applyFont="1" applyAlignment="1">
      <alignment horizontal="center" vertical="center" wrapText="1"/>
    </xf>
    <xf numFmtId="0" fontId="63" fillId="0" borderId="0" xfId="2" applyFont="1" applyAlignment="1">
      <alignment vertical="center" wrapText="1"/>
    </xf>
    <xf numFmtId="0" fontId="98" fillId="0" borderId="132" xfId="2" applyFont="1" applyBorder="1" applyAlignment="1">
      <alignment horizontal="center" vertical="center"/>
    </xf>
    <xf numFmtId="0" fontId="63" fillId="0" borderId="132" xfId="2" applyFont="1" applyBorder="1">
      <alignment vertical="center"/>
    </xf>
    <xf numFmtId="0" fontId="98" fillId="0" borderId="134" xfId="2" applyFont="1" applyBorder="1" applyAlignment="1">
      <alignment horizontal="center" vertical="center"/>
    </xf>
    <xf numFmtId="0" fontId="63" fillId="0" borderId="133" xfId="2" applyFont="1" applyBorder="1">
      <alignment vertical="center"/>
    </xf>
    <xf numFmtId="0" fontId="87" fillId="0" borderId="178" xfId="0" applyFont="1" applyBorder="1" applyAlignment="1">
      <alignment horizontal="center" vertical="center" wrapText="1"/>
    </xf>
    <xf numFmtId="0" fontId="87" fillId="0" borderId="17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180" xfId="0" applyFont="1" applyBorder="1" applyAlignment="1">
      <alignment horizontal="center" vertical="center" wrapText="1"/>
    </xf>
    <xf numFmtId="0" fontId="87" fillId="0" borderId="176" xfId="0" applyFont="1" applyBorder="1" applyAlignment="1">
      <alignment horizontal="center" vertical="center" wrapText="1"/>
    </xf>
    <xf numFmtId="0" fontId="87" fillId="0" borderId="52" xfId="0" applyFont="1" applyBorder="1" applyAlignment="1">
      <alignment horizontal="center" vertical="center"/>
    </xf>
    <xf numFmtId="0" fontId="87" fillId="0" borderId="181" xfId="0" applyFont="1" applyBorder="1" applyAlignment="1">
      <alignment horizontal="center" vertical="center" wrapText="1"/>
    </xf>
    <xf numFmtId="0" fontId="87" fillId="0" borderId="178" xfId="4" applyNumberFormat="1" applyFont="1" applyBorder="1" applyAlignment="1">
      <alignment horizontal="center" vertical="center" wrapText="1"/>
    </xf>
    <xf numFmtId="0" fontId="87" fillId="0" borderId="179" xfId="4" applyNumberFormat="1" applyFont="1" applyBorder="1" applyAlignment="1">
      <alignment horizontal="center" vertical="center" wrapText="1"/>
    </xf>
    <xf numFmtId="0" fontId="87" fillId="0" borderId="181" xfId="4" applyNumberFormat="1" applyFont="1" applyBorder="1" applyAlignment="1">
      <alignment horizontal="center" vertical="center" wrapText="1"/>
    </xf>
    <xf numFmtId="176" fontId="63" fillId="0" borderId="10" xfId="4" applyNumberFormat="1" applyFont="1" applyBorder="1" applyAlignment="1">
      <alignment vertical="center" wrapText="1"/>
    </xf>
    <xf numFmtId="176" fontId="63" fillId="0" borderId="1" xfId="4" applyNumberFormat="1" applyFont="1" applyBorder="1" applyAlignment="1">
      <alignment vertical="center" wrapText="1"/>
    </xf>
    <xf numFmtId="176" fontId="63" fillId="0" borderId="30" xfId="4" applyNumberFormat="1" applyFont="1" applyBorder="1" applyAlignment="1">
      <alignment vertical="center" wrapText="1"/>
    </xf>
    <xf numFmtId="176" fontId="63" fillId="0" borderId="4" xfId="4" applyNumberFormat="1" applyFont="1" applyBorder="1" applyAlignment="1">
      <alignment vertical="center" wrapText="1"/>
    </xf>
    <xf numFmtId="176" fontId="63" fillId="0" borderId="2" xfId="4" applyNumberFormat="1" applyFont="1" applyBorder="1" applyAlignment="1">
      <alignment vertical="center" wrapText="1"/>
    </xf>
    <xf numFmtId="176" fontId="63" fillId="0" borderId="10" xfId="4" applyNumberFormat="1" applyFont="1" applyBorder="1" applyAlignment="1">
      <alignment horizontal="right" vertical="center" wrapText="1"/>
    </xf>
    <xf numFmtId="176" fontId="63" fillId="0" borderId="1" xfId="4" applyNumberFormat="1" applyFont="1" applyBorder="1" applyAlignment="1">
      <alignment horizontal="right" vertical="center" wrapText="1"/>
    </xf>
    <xf numFmtId="176" fontId="63" fillId="0" borderId="30" xfId="4" applyNumberFormat="1" applyFont="1" applyBorder="1" applyAlignment="1">
      <alignment horizontal="right" vertical="center" wrapText="1"/>
    </xf>
    <xf numFmtId="176" fontId="63" fillId="0" borderId="51" xfId="4" applyNumberFormat="1" applyFont="1" applyBorder="1" applyAlignment="1">
      <alignment vertical="center" wrapText="1"/>
    </xf>
    <xf numFmtId="176" fontId="87" fillId="0" borderId="30" xfId="4" applyNumberFormat="1" applyFont="1" applyBorder="1" applyAlignment="1">
      <alignment vertical="center" wrapText="1"/>
    </xf>
    <xf numFmtId="0" fontId="64" fillId="0" borderId="57" xfId="2" applyFont="1" applyBorder="1" applyAlignment="1">
      <alignment vertical="center" wrapText="1"/>
    </xf>
    <xf numFmtId="0" fontId="98" fillId="0" borderId="134" xfId="2" applyFont="1" applyBorder="1">
      <alignment vertical="center"/>
    </xf>
    <xf numFmtId="176" fontId="63" fillId="0" borderId="182" xfId="4" applyNumberFormat="1" applyFont="1" applyBorder="1" applyAlignment="1">
      <alignment vertical="center" wrapText="1"/>
    </xf>
    <xf numFmtId="176" fontId="63" fillId="0" borderId="183" xfId="4" applyNumberFormat="1" applyFont="1" applyBorder="1" applyAlignment="1">
      <alignment vertical="center" wrapText="1"/>
    </xf>
    <xf numFmtId="0" fontId="87" fillId="0" borderId="30" xfId="2" applyFont="1" applyBorder="1" applyAlignment="1">
      <alignment vertical="center" wrapText="1"/>
    </xf>
    <xf numFmtId="176" fontId="87" fillId="0" borderId="30" xfId="4" applyNumberFormat="1" applyFont="1" applyFill="1" applyBorder="1" applyAlignment="1">
      <alignment vertical="center" wrapText="1"/>
    </xf>
    <xf numFmtId="0" fontId="87" fillId="0" borderId="30" xfId="0" applyFont="1" applyBorder="1" applyAlignment="1">
      <alignment vertical="top" wrapText="1"/>
    </xf>
    <xf numFmtId="0" fontId="87" fillId="0" borderId="30" xfId="0" applyFont="1" applyBorder="1" applyAlignment="1">
      <alignment vertical="center"/>
    </xf>
    <xf numFmtId="176" fontId="98" fillId="0" borderId="10" xfId="4" applyNumberFormat="1" applyFont="1" applyBorder="1">
      <alignment vertical="center"/>
    </xf>
    <xf numFmtId="176" fontId="98" fillId="0" borderId="1" xfId="4" applyNumberFormat="1" applyFont="1" applyBorder="1">
      <alignment vertical="center"/>
    </xf>
    <xf numFmtId="176" fontId="98" fillId="0" borderId="4" xfId="4" applyNumberFormat="1" applyFont="1" applyBorder="1">
      <alignment vertical="center"/>
    </xf>
    <xf numFmtId="176" fontId="63" fillId="0" borderId="10" xfId="4" applyNumberFormat="1" applyFont="1" applyBorder="1" applyAlignment="1">
      <alignment horizontal="center" vertical="center" wrapText="1"/>
    </xf>
    <xf numFmtId="176" fontId="63" fillId="0" borderId="1" xfId="4" applyNumberFormat="1" applyFont="1" applyBorder="1" applyAlignment="1">
      <alignment horizontal="center" vertical="center" wrapText="1"/>
    </xf>
    <xf numFmtId="176" fontId="63" fillId="0" borderId="30" xfId="4" applyNumberFormat="1" applyFont="1" applyBorder="1" applyAlignment="1">
      <alignment horizontal="center" vertical="center" wrapText="1"/>
    </xf>
    <xf numFmtId="0" fontId="87" fillId="0" borderId="185" xfId="0" applyFont="1" applyBorder="1" applyAlignment="1">
      <alignment vertical="center"/>
    </xf>
    <xf numFmtId="0" fontId="87" fillId="0" borderId="190" xfId="0" applyFont="1" applyBorder="1" applyAlignment="1">
      <alignment vertical="center"/>
    </xf>
    <xf numFmtId="0" fontId="87" fillId="0" borderId="33" xfId="0" applyFont="1" applyBorder="1" applyAlignment="1">
      <alignment vertical="center"/>
    </xf>
    <xf numFmtId="0" fontId="87" fillId="0" borderId="63" xfId="0" applyFont="1" applyBorder="1" applyAlignment="1">
      <alignment vertical="center"/>
    </xf>
    <xf numFmtId="176" fontId="98" fillId="0" borderId="185" xfId="4" applyNumberFormat="1" applyFont="1" applyBorder="1">
      <alignment vertical="center"/>
    </xf>
    <xf numFmtId="176" fontId="98" fillId="0" borderId="186" xfId="4" applyNumberFormat="1" applyFont="1" applyBorder="1">
      <alignment vertical="center"/>
    </xf>
    <xf numFmtId="176" fontId="63" fillId="0" borderId="187" xfId="4" applyNumberFormat="1" applyFont="1" applyBorder="1" applyAlignment="1">
      <alignment vertical="center" wrapText="1"/>
    </xf>
    <xf numFmtId="176" fontId="98" fillId="0" borderId="188" xfId="4" applyNumberFormat="1" applyFont="1" applyBorder="1">
      <alignment vertical="center"/>
    </xf>
    <xf numFmtId="176" fontId="63" fillId="0" borderId="189" xfId="4" applyNumberFormat="1" applyFont="1" applyBorder="1" applyAlignment="1">
      <alignment vertical="center" wrapText="1"/>
    </xf>
    <xf numFmtId="176" fontId="63" fillId="0" borderId="185" xfId="4" applyNumberFormat="1" applyFont="1" applyBorder="1" applyAlignment="1">
      <alignment horizontal="center" vertical="center" wrapText="1"/>
    </xf>
    <xf numFmtId="176" fontId="63" fillId="0" borderId="186" xfId="4" applyNumberFormat="1" applyFont="1" applyBorder="1" applyAlignment="1">
      <alignment horizontal="center" vertical="center" wrapText="1"/>
    </xf>
    <xf numFmtId="176" fontId="63" fillId="0" borderId="187" xfId="4" applyNumberFormat="1" applyFont="1" applyBorder="1" applyAlignment="1">
      <alignment horizontal="center" vertical="center" wrapText="1"/>
    </xf>
    <xf numFmtId="176" fontId="63" fillId="0" borderId="190" xfId="4" applyNumberFormat="1" applyFont="1" applyBorder="1" applyAlignment="1">
      <alignment vertical="center" wrapText="1"/>
    </xf>
    <xf numFmtId="0" fontId="87" fillId="0" borderId="187" xfId="0" applyFont="1" applyBorder="1" applyAlignment="1">
      <alignment vertical="center"/>
    </xf>
    <xf numFmtId="0" fontId="87" fillId="0" borderId="19" xfId="0" applyFont="1" applyBorder="1" applyAlignment="1">
      <alignment vertical="center"/>
    </xf>
    <xf numFmtId="176" fontId="98" fillId="0" borderId="33" xfId="4" applyNumberFormat="1" applyFont="1" applyBorder="1">
      <alignment vertical="center"/>
    </xf>
    <xf numFmtId="176" fontId="98" fillId="0" borderId="11" xfId="4" applyNumberFormat="1" applyFont="1" applyBorder="1">
      <alignment vertical="center"/>
    </xf>
    <xf numFmtId="176" fontId="63" fillId="0" borderId="29" xfId="4" applyNumberFormat="1" applyFont="1" applyBorder="1" applyAlignment="1">
      <alignment vertical="center" wrapText="1"/>
    </xf>
    <xf numFmtId="176" fontId="98" fillId="0" borderId="20" xfId="4" applyNumberFormat="1" applyFont="1" applyBorder="1">
      <alignment vertical="center"/>
    </xf>
    <xf numFmtId="176" fontId="63" fillId="0" borderId="191" xfId="4" applyNumberFormat="1" applyFont="1" applyBorder="1" applyAlignment="1">
      <alignment vertical="center" wrapText="1"/>
    </xf>
    <xf numFmtId="176" fontId="63" fillId="0" borderId="19" xfId="4" applyNumberFormat="1" applyFont="1" applyBorder="1" applyAlignment="1">
      <alignment vertical="center" wrapText="1"/>
    </xf>
    <xf numFmtId="176" fontId="63" fillId="0" borderId="33" xfId="4" applyNumberFormat="1" applyFont="1" applyBorder="1" applyAlignment="1">
      <alignment horizontal="center" vertical="center" wrapText="1"/>
    </xf>
    <xf numFmtId="176" fontId="63" fillId="0" borderId="11" xfId="4" applyNumberFormat="1" applyFont="1" applyBorder="1" applyAlignment="1">
      <alignment horizontal="center" vertical="center" wrapText="1"/>
    </xf>
    <xf numFmtId="176" fontId="63" fillId="0" borderId="29" xfId="4" applyNumberFormat="1" applyFont="1" applyBorder="1" applyAlignment="1">
      <alignment horizontal="center" vertical="center" wrapText="1"/>
    </xf>
    <xf numFmtId="176" fontId="63" fillId="0" borderId="63" xfId="4" applyNumberFormat="1" applyFont="1" applyBorder="1" applyAlignment="1">
      <alignment vertical="center" wrapText="1"/>
    </xf>
    <xf numFmtId="0" fontId="87" fillId="0" borderId="29" xfId="0" applyFont="1" applyBorder="1" applyAlignment="1">
      <alignment vertical="center"/>
    </xf>
    <xf numFmtId="0" fontId="87" fillId="0" borderId="2" xfId="0" applyFont="1" applyBorder="1" applyAlignment="1">
      <alignment vertical="center"/>
    </xf>
    <xf numFmtId="0" fontId="87" fillId="0" borderId="12" xfId="0" applyFont="1" applyBorder="1" applyAlignment="1">
      <alignment vertical="center"/>
    </xf>
    <xf numFmtId="0" fontId="87" fillId="0" borderId="108" xfId="0" applyFont="1" applyBorder="1" applyAlignment="1">
      <alignment vertical="center"/>
    </xf>
    <xf numFmtId="176" fontId="98" fillId="0" borderId="34" xfId="4" applyNumberFormat="1" applyFont="1" applyBorder="1">
      <alignment vertical="center"/>
    </xf>
    <xf numFmtId="176" fontId="98" fillId="0" borderId="35" xfId="4" applyNumberFormat="1" applyFont="1" applyBorder="1">
      <alignment vertical="center"/>
    </xf>
    <xf numFmtId="176" fontId="63" fillId="0" borderId="37" xfId="4" applyNumberFormat="1" applyFont="1" applyBorder="1" applyAlignment="1">
      <alignment vertical="center" wrapText="1"/>
    </xf>
    <xf numFmtId="176" fontId="98" fillId="0" borderId="13" xfId="4" applyNumberFormat="1" applyFont="1" applyBorder="1">
      <alignment vertical="center"/>
    </xf>
    <xf numFmtId="176" fontId="63" fillId="0" borderId="192" xfId="4" applyNumberFormat="1" applyFont="1" applyBorder="1" applyAlignment="1">
      <alignment vertical="center" wrapText="1"/>
    </xf>
    <xf numFmtId="176" fontId="63" fillId="0" borderId="36" xfId="4" applyNumberFormat="1" applyFont="1" applyBorder="1" applyAlignment="1">
      <alignment vertical="center" wrapText="1"/>
    </xf>
    <xf numFmtId="176" fontId="63" fillId="0" borderId="34" xfId="4" applyNumberFormat="1" applyFont="1" applyBorder="1" applyAlignment="1">
      <alignment horizontal="center" vertical="center" wrapText="1"/>
    </xf>
    <xf numFmtId="176" fontId="63" fillId="0" borderId="35" xfId="4" applyNumberFormat="1" applyFont="1" applyBorder="1" applyAlignment="1">
      <alignment horizontal="center" vertical="center" wrapText="1"/>
    </xf>
    <xf numFmtId="176" fontId="63" fillId="0" borderId="37" xfId="4" applyNumberFormat="1" applyFont="1" applyBorder="1" applyAlignment="1">
      <alignment horizontal="center" vertical="center" wrapText="1"/>
    </xf>
    <xf numFmtId="176" fontId="63" fillId="0" borderId="70" xfId="4" applyNumberFormat="1" applyFont="1" applyBorder="1" applyAlignment="1">
      <alignment vertical="center" wrapText="1"/>
    </xf>
    <xf numFmtId="0" fontId="87" fillId="0" borderId="34" xfId="0" applyFont="1" applyBorder="1" applyAlignment="1">
      <alignment vertical="center"/>
    </xf>
    <xf numFmtId="0" fontId="87" fillId="0" borderId="37" xfId="0" applyFont="1" applyBorder="1" applyAlignment="1">
      <alignment vertical="center"/>
    </xf>
    <xf numFmtId="0" fontId="78" fillId="0" borderId="150" xfId="2" applyFont="1" applyBorder="1" applyAlignment="1" applyProtection="1">
      <alignment horizontal="center" vertical="center"/>
      <protection locked="0"/>
    </xf>
    <xf numFmtId="0" fontId="28" fillId="0" borderId="0" xfId="2" applyFont="1" applyBorder="1" applyProtection="1">
      <alignment vertical="center"/>
    </xf>
    <xf numFmtId="0" fontId="12" fillId="0" borderId="0" xfId="2" applyBorder="1" applyProtection="1">
      <alignment vertical="center"/>
    </xf>
    <xf numFmtId="0" fontId="23" fillId="2" borderId="7" xfId="0" applyFont="1" applyFill="1" applyBorder="1" applyAlignment="1" applyProtection="1">
      <alignment horizontal="center" vertical="center"/>
    </xf>
    <xf numFmtId="0" fontId="74" fillId="2" borderId="139"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8"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176" fontId="87" fillId="0" borderId="37" xfId="4" applyNumberFormat="1" applyFont="1" applyBorder="1" applyAlignment="1">
      <alignment vertical="center" wrapText="1"/>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xf>
    <xf numFmtId="177" fontId="28" fillId="0" borderId="16" xfId="3" applyNumberFormat="1" applyFont="1" applyFill="1" applyBorder="1" applyAlignment="1" applyProtection="1">
      <alignment horizontal="right" vertical="center"/>
    </xf>
    <xf numFmtId="177" fontId="28" fillId="0" borderId="17" xfId="3" applyNumberFormat="1" applyFont="1" applyFill="1" applyBorder="1" applyAlignment="1" applyProtection="1">
      <alignment horizontal="right" vertical="center"/>
    </xf>
    <xf numFmtId="177" fontId="28" fillId="0" borderId="50" xfId="3" applyNumberFormat="1" applyFont="1" applyFill="1" applyBorder="1" applyAlignment="1" applyProtection="1">
      <alignment horizontal="right" vertical="center"/>
    </xf>
    <xf numFmtId="0" fontId="29" fillId="9" borderId="55" xfId="2" applyFont="1" applyFill="1" applyBorder="1" applyAlignment="1" applyProtection="1">
      <alignment horizontal="center" vertical="center"/>
    </xf>
    <xf numFmtId="0" fontId="29" fillId="9" borderId="56" xfId="2" applyFont="1" applyFill="1" applyBorder="1" applyAlignment="1" applyProtection="1">
      <alignment horizontal="center" vertical="center"/>
    </xf>
    <xf numFmtId="0" fontId="29" fillId="0" borderId="27" xfId="2" applyFont="1" applyBorder="1" applyAlignment="1" applyProtection="1">
      <alignment horizontal="left" vertical="center"/>
    </xf>
    <xf numFmtId="0" fontId="29" fillId="0" borderId="28" xfId="2" applyFont="1" applyBorder="1" applyAlignment="1" applyProtection="1">
      <alignment horizontal="left" vertical="center"/>
    </xf>
    <xf numFmtId="0" fontId="29" fillId="0" borderId="46" xfId="2" applyFont="1" applyBorder="1" applyAlignment="1" applyProtection="1">
      <alignment horizontal="left" vertical="center"/>
    </xf>
    <xf numFmtId="177" fontId="28" fillId="8" borderId="27" xfId="3" applyNumberFormat="1" applyFont="1" applyFill="1" applyBorder="1" applyAlignment="1" applyProtection="1">
      <alignment horizontal="right" vertical="center"/>
      <protection locked="0"/>
    </xf>
    <xf numFmtId="177" fontId="28" fillId="8" borderId="28" xfId="3" applyNumberFormat="1" applyFont="1" applyFill="1" applyBorder="1" applyAlignment="1" applyProtection="1">
      <alignment horizontal="right" vertical="center"/>
      <protection locked="0"/>
    </xf>
    <xf numFmtId="177" fontId="28"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2" fillId="2" borderId="4" xfId="2" applyFont="1" applyFill="1" applyBorder="1" applyAlignment="1" applyProtection="1">
      <alignment horizontal="left" vertical="center"/>
    </xf>
    <xf numFmtId="0" fontId="32" fillId="2" borderId="4" xfId="2" applyFont="1" applyFill="1" applyBorder="1" applyAlignment="1" applyProtection="1">
      <alignment horizontal="left" vertical="center" wrapText="1"/>
    </xf>
    <xf numFmtId="0" fontId="32" fillId="2" borderId="51" xfId="2" applyFont="1" applyFill="1" applyBorder="1" applyAlignment="1" applyProtection="1">
      <alignment horizontal="left" vertical="center" wrapText="1"/>
    </xf>
    <xf numFmtId="0" fontId="34" fillId="0" borderId="79" xfId="2" quotePrefix="1" applyFont="1" applyBorder="1" applyAlignment="1" applyProtection="1">
      <alignment horizontal="center" vertical="center"/>
    </xf>
    <xf numFmtId="0" fontId="32" fillId="0" borderId="102" xfId="2" applyFont="1" applyBorder="1" applyAlignment="1" applyProtection="1">
      <alignment horizontal="center" vertical="center"/>
    </xf>
    <xf numFmtId="0" fontId="32" fillId="0" borderId="102" xfId="2" applyFont="1" applyBorder="1" applyAlignment="1" applyProtection="1">
      <alignment horizontal="left" vertical="center" wrapText="1"/>
    </xf>
    <xf numFmtId="0" fontId="32" fillId="0" borderId="129" xfId="2" applyFont="1" applyBorder="1" applyAlignment="1" applyProtection="1">
      <alignment horizontal="left" vertical="center" wrapText="1"/>
    </xf>
    <xf numFmtId="0" fontId="28" fillId="3" borderId="1" xfId="2" applyFont="1" applyFill="1" applyBorder="1" applyAlignment="1" applyProtection="1">
      <alignment horizontal="center" vertical="center"/>
    </xf>
    <xf numFmtId="0" fontId="32" fillId="0" borderId="91" xfId="2" applyFont="1" applyBorder="1" applyAlignment="1" applyProtection="1">
      <alignment horizontal="center" vertical="center"/>
    </xf>
    <xf numFmtId="0" fontId="32" fillId="0" borderId="80" xfId="2" applyFont="1" applyBorder="1" applyAlignment="1" applyProtection="1">
      <alignment horizontal="center" vertical="center"/>
    </xf>
    <xf numFmtId="0" fontId="32" fillId="0" borderId="128" xfId="2" applyFont="1" applyBorder="1" applyAlignment="1" applyProtection="1">
      <alignment horizontal="center" vertical="center"/>
    </xf>
    <xf numFmtId="0" fontId="32" fillId="0" borderId="102" xfId="2" applyFont="1" applyBorder="1" applyAlignment="1" applyProtection="1">
      <alignment horizontal="left" vertical="center"/>
    </xf>
    <xf numFmtId="0" fontId="32" fillId="0" borderId="129" xfId="2" applyFont="1" applyBorder="1" applyAlignment="1" applyProtection="1">
      <alignment horizontal="left" vertical="center"/>
    </xf>
    <xf numFmtId="0" fontId="32" fillId="0" borderId="47" xfId="2" applyFont="1" applyBorder="1" applyAlignment="1" applyProtection="1">
      <alignment horizontal="left" vertical="center" wrapText="1"/>
    </xf>
    <xf numFmtId="0" fontId="32" fillId="0" borderId="48" xfId="2" applyFont="1" applyBorder="1" applyAlignment="1" applyProtection="1">
      <alignment horizontal="left" vertical="center" wrapText="1"/>
    </xf>
    <xf numFmtId="0" fontId="32" fillId="0" borderId="15" xfId="2" applyFont="1" applyBorder="1" applyAlignment="1" applyProtection="1">
      <alignment horizontal="left" vertical="center" wrapText="1"/>
    </xf>
    <xf numFmtId="0" fontId="32" fillId="0" borderId="20" xfId="2" applyFont="1" applyBorder="1" applyAlignment="1" applyProtection="1">
      <alignment horizontal="left" vertical="center" wrapText="1"/>
    </xf>
    <xf numFmtId="0" fontId="34" fillId="0" borderId="126" xfId="2" quotePrefix="1" applyFont="1" applyBorder="1" applyAlignment="1" applyProtection="1">
      <alignment horizontal="center" vertical="center"/>
    </xf>
    <xf numFmtId="0" fontId="32" fillId="0" borderId="130" xfId="2" applyFont="1" applyBorder="1" applyAlignment="1" applyProtection="1">
      <alignment horizontal="center" vertical="center"/>
    </xf>
    <xf numFmtId="0" fontId="32" fillId="0" borderId="130" xfId="2" applyFont="1" applyBorder="1" applyAlignment="1" applyProtection="1">
      <alignment horizontal="left" vertical="center"/>
    </xf>
    <xf numFmtId="0" fontId="32" fillId="0" borderId="131" xfId="2" applyFont="1" applyBorder="1" applyAlignment="1" applyProtection="1">
      <alignment horizontal="left" vertical="center"/>
    </xf>
    <xf numFmtId="0" fontId="34" fillId="0" borderId="76" xfId="2" quotePrefix="1" applyFont="1" applyBorder="1" applyAlignment="1" applyProtection="1">
      <alignment horizontal="center" vertical="center"/>
    </xf>
    <xf numFmtId="0" fontId="34" fillId="0" borderId="72" xfId="2" quotePrefix="1" applyFont="1" applyBorder="1" applyAlignment="1" applyProtection="1">
      <alignment horizontal="center" vertical="center"/>
    </xf>
    <xf numFmtId="0" fontId="34" fillId="0" borderId="93" xfId="2" quotePrefix="1" applyFont="1" applyBorder="1" applyAlignment="1" applyProtection="1">
      <alignment horizontal="center" vertical="center"/>
    </xf>
    <xf numFmtId="0" fontId="32" fillId="0" borderId="125" xfId="2" applyFont="1" applyBorder="1" applyAlignment="1" applyProtection="1">
      <alignment horizontal="left" vertical="center"/>
    </xf>
    <xf numFmtId="0" fontId="32" fillId="0" borderId="47"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91" xfId="2" applyFont="1" applyBorder="1" applyAlignment="1" applyProtection="1">
      <alignment horizontal="left" vertical="center"/>
    </xf>
    <xf numFmtId="0" fontId="32" fillId="0" borderId="80" xfId="2" applyFont="1" applyBorder="1" applyAlignment="1" applyProtection="1">
      <alignment horizontal="left" vertical="center"/>
    </xf>
    <xf numFmtId="0" fontId="32" fillId="0" borderId="71" xfId="2" applyFont="1" applyBorder="1" applyAlignment="1" applyProtection="1">
      <alignment horizontal="left" vertical="center"/>
    </xf>
    <xf numFmtId="0" fontId="32" fillId="0" borderId="81" xfId="2" applyFont="1" applyBorder="1" applyAlignment="1" applyProtection="1">
      <alignment horizontal="left" vertical="center"/>
    </xf>
    <xf numFmtId="0" fontId="32" fillId="0" borderId="41" xfId="2" applyFont="1" applyBorder="1" applyAlignment="1" applyProtection="1">
      <alignment horizontal="left" vertical="center"/>
    </xf>
    <xf numFmtId="0" fontId="32" fillId="0" borderId="42" xfId="2" applyFont="1" applyBorder="1" applyAlignment="1" applyProtection="1">
      <alignment horizontal="left" vertical="center"/>
    </xf>
    <xf numFmtId="0" fontId="51"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1"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1" fillId="2" borderId="0" xfId="2" applyFont="1" applyFill="1" applyAlignment="1" applyProtection="1">
      <alignment horizontal="left" vertical="center" wrapText="1"/>
    </xf>
    <xf numFmtId="0" fontId="51"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1" fillId="2" borderId="0" xfId="2" applyFont="1" applyFill="1" applyAlignment="1" applyProtection="1">
      <alignment horizontal="center" vertical="center"/>
    </xf>
    <xf numFmtId="0" fontId="51"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2" fillId="2" borderId="80" xfId="2" applyFont="1" applyFill="1" applyBorder="1" applyAlignment="1" applyProtection="1">
      <alignment horizontal="left" vertical="center" wrapText="1"/>
    </xf>
    <xf numFmtId="0" fontId="32"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29" fillId="0" borderId="52" xfId="2" applyFont="1" applyBorder="1" applyAlignment="1" applyProtection="1">
      <alignment horizontal="left" vertical="center" wrapText="1"/>
    </xf>
    <xf numFmtId="0" fontId="29" fillId="0" borderId="77" xfId="2" applyFont="1" applyBorder="1" applyAlignment="1" applyProtection="1">
      <alignment horizontal="left" vertical="center" wrapText="1"/>
    </xf>
    <xf numFmtId="0" fontId="29" fillId="0" borderId="53" xfId="2" applyFont="1" applyBorder="1" applyAlignment="1" applyProtection="1">
      <alignment horizontal="left" vertical="center" wrapText="1"/>
    </xf>
    <xf numFmtId="0" fontId="29" fillId="0" borderId="94" xfId="2" applyFont="1" applyBorder="1" applyAlignment="1" applyProtection="1">
      <alignment horizontal="left" vertical="center" wrapText="1"/>
    </xf>
    <xf numFmtId="0" fontId="29" fillId="0" borderId="65" xfId="2" applyFont="1" applyBorder="1" applyAlignment="1" applyProtection="1">
      <alignment horizontal="left" vertical="center" wrapText="1"/>
    </xf>
    <xf numFmtId="0" fontId="29"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9" fillId="0" borderId="27" xfId="2" applyFont="1" applyBorder="1" applyAlignment="1" applyProtection="1">
      <alignment horizontal="left" vertical="center" wrapText="1"/>
    </xf>
    <xf numFmtId="0" fontId="29" fillId="0" borderId="28" xfId="2" applyFont="1" applyBorder="1" applyAlignment="1" applyProtection="1">
      <alignment horizontal="left" vertical="center" wrapText="1"/>
    </xf>
    <xf numFmtId="0" fontId="29"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9" fillId="0" borderId="0" xfId="2" applyFont="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3" fillId="3" borderId="27" xfId="2" applyFont="1" applyFill="1" applyBorder="1" applyAlignment="1" applyProtection="1">
      <alignment horizontal="center" vertical="center" wrapText="1"/>
    </xf>
    <xf numFmtId="0" fontId="33" fillId="3" borderId="28" xfId="2" applyFont="1" applyFill="1" applyBorder="1" applyAlignment="1" applyProtection="1">
      <alignment horizontal="center" vertical="center" wrapText="1"/>
    </xf>
    <xf numFmtId="0" fontId="33"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3" fillId="0" borderId="27" xfId="2" applyFont="1" applyBorder="1" applyAlignment="1" applyProtection="1">
      <alignment horizontal="left" vertical="center" wrapText="1"/>
    </xf>
    <xf numFmtId="0" fontId="33" fillId="0" borderId="28" xfId="2" applyFont="1" applyBorder="1" applyAlignment="1" applyProtection="1">
      <alignment horizontal="left" vertical="center" wrapText="1"/>
    </xf>
    <xf numFmtId="0" fontId="33"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3" fillId="0" borderId="28" xfId="2" applyFont="1" applyBorder="1" applyAlignment="1" applyProtection="1">
      <alignment horizontal="left" vertical="center"/>
    </xf>
    <xf numFmtId="0" fontId="33"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2" fillId="0" borderId="1" xfId="0" applyFont="1" applyBorder="1" applyAlignment="1" applyProtection="1">
      <alignment horizontal="left" vertical="center" wrapText="1"/>
    </xf>
    <xf numFmtId="0" fontId="32"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29" fillId="3" borderId="55" xfId="2" applyFont="1" applyFill="1" applyBorder="1" applyAlignment="1" applyProtection="1">
      <alignment horizontal="center" vertical="center"/>
    </xf>
    <xf numFmtId="0" fontId="29"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29" fillId="0" borderId="77" xfId="2" applyFont="1" applyBorder="1" applyAlignment="1" applyProtection="1">
      <alignment horizontal="left" vertical="center"/>
    </xf>
    <xf numFmtId="0" fontId="29" fillId="0" borderId="53" xfId="2" applyFont="1" applyBorder="1" applyAlignment="1" applyProtection="1">
      <alignment horizontal="left" vertical="center"/>
    </xf>
    <xf numFmtId="0" fontId="29" fillId="0" borderId="14" xfId="2" applyFont="1" applyBorder="1" applyAlignment="1" applyProtection="1">
      <alignment horizontal="left" vertical="center"/>
    </xf>
    <xf numFmtId="0" fontId="29" fillId="0" borderId="0" xfId="2" applyFont="1" applyAlignment="1" applyProtection="1">
      <alignment horizontal="left" vertical="center"/>
    </xf>
    <xf numFmtId="0" fontId="29" fillId="0" borderId="43" xfId="2" applyFont="1" applyBorder="1" applyAlignment="1" applyProtection="1">
      <alignment horizontal="left" vertical="center"/>
    </xf>
    <xf numFmtId="0" fontId="29" fillId="0" borderId="94" xfId="2" applyFont="1" applyBorder="1" applyAlignment="1" applyProtection="1">
      <alignment horizontal="left" vertical="center"/>
    </xf>
    <xf numFmtId="0" fontId="29" fillId="0" borderId="65" xfId="2" applyFont="1" applyBorder="1" applyAlignment="1" applyProtection="1">
      <alignment horizontal="left" vertical="center"/>
    </xf>
    <xf numFmtId="0" fontId="29"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78" fillId="0" borderId="139"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1"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4" fillId="0" borderId="85" xfId="2" applyFont="1" applyBorder="1" applyAlignment="1" applyProtection="1">
      <alignment horizontal="center" vertical="center"/>
    </xf>
    <xf numFmtId="0" fontId="44"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4" fillId="8" borderId="91" xfId="2" applyFont="1" applyFill="1" applyBorder="1" applyAlignment="1" applyProtection="1">
      <alignment horizontal="left" vertical="center" wrapText="1" shrinkToFit="1"/>
      <protection locked="0"/>
    </xf>
    <xf numFmtId="0" fontId="34" fillId="8" borderId="80" xfId="2" applyFont="1" applyFill="1" applyBorder="1" applyAlignment="1" applyProtection="1">
      <alignment horizontal="left" vertical="center" wrapText="1" shrinkToFit="1"/>
      <protection locked="0"/>
    </xf>
    <xf numFmtId="0" fontId="34"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4" fillId="0" borderId="89" xfId="2" applyFont="1" applyBorder="1" applyAlignment="1" applyProtection="1">
      <alignment horizontal="center" vertical="center"/>
    </xf>
    <xf numFmtId="0" fontId="44"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8" fillId="2" borderId="0" xfId="2" applyFont="1" applyFill="1" applyAlignment="1" applyProtection="1">
      <alignment horizontal="center" vertical="center"/>
    </xf>
    <xf numFmtId="0" fontId="31" fillId="0" borderId="52" xfId="2" applyFont="1" applyBorder="1" applyAlignment="1" applyProtection="1">
      <alignment horizontal="left" vertical="center" wrapText="1"/>
    </xf>
    <xf numFmtId="0" fontId="31" fillId="0" borderId="77" xfId="2" applyFont="1" applyBorder="1" applyAlignment="1" applyProtection="1">
      <alignment horizontal="left" vertical="center" wrapText="1"/>
    </xf>
    <xf numFmtId="0" fontId="31" fillId="0" borderId="53" xfId="2" applyFont="1" applyBorder="1" applyAlignment="1" applyProtection="1">
      <alignment horizontal="left" vertical="center" wrapText="1"/>
    </xf>
    <xf numFmtId="0" fontId="31" fillId="0" borderId="94" xfId="2" applyFont="1" applyBorder="1" applyAlignment="1" applyProtection="1">
      <alignment horizontal="left" vertical="center" wrapText="1"/>
    </xf>
    <xf numFmtId="0" fontId="31" fillId="0" borderId="65" xfId="2" applyFont="1" applyBorder="1" applyAlignment="1" applyProtection="1">
      <alignment horizontal="left" vertical="center" wrapText="1"/>
    </xf>
    <xf numFmtId="0" fontId="31"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5" xfId="2" applyFont="1" applyFill="1" applyBorder="1" applyAlignment="1" applyProtection="1">
      <alignment vertical="center" shrinkToFit="1"/>
    </xf>
    <xf numFmtId="0" fontId="19" fillId="2" borderId="156"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32" fillId="3" borderId="17" xfId="2" applyFont="1" applyFill="1" applyBorder="1" applyAlignment="1" applyProtection="1">
      <alignment horizontal="center" vertical="center" textRotation="255" wrapText="1"/>
    </xf>
    <xf numFmtId="0" fontId="32" fillId="3" borderId="18"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wrapText="1"/>
    </xf>
    <xf numFmtId="0" fontId="32" fillId="3" borderId="7"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xf>
    <xf numFmtId="0" fontId="32" fillId="3" borderId="15" xfId="2" applyFont="1" applyFill="1" applyBorder="1" applyAlignment="1" applyProtection="1">
      <alignment horizontal="center" vertical="center" textRotation="255"/>
    </xf>
    <xf numFmtId="0" fontId="32"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6"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4"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5" xfId="2" applyFont="1" applyFill="1" applyBorder="1" applyProtection="1">
      <alignment vertical="center"/>
    </xf>
    <xf numFmtId="0" fontId="19" fillId="2" borderId="156"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7" fillId="6" borderId="27" xfId="2" applyFont="1" applyFill="1" applyBorder="1" applyAlignment="1" applyProtection="1">
      <alignment horizontal="center" vertical="center" wrapText="1"/>
    </xf>
    <xf numFmtId="0" fontId="37" fillId="6" borderId="46" xfId="2" applyFont="1" applyFill="1" applyBorder="1" applyAlignment="1" applyProtection="1">
      <alignment horizontal="center" vertical="center" wrapText="1"/>
    </xf>
    <xf numFmtId="0" fontId="38" fillId="0" borderId="3" xfId="2" applyFont="1" applyBorder="1" applyAlignment="1" applyProtection="1">
      <alignment horizontal="left" vertical="center" wrapText="1"/>
    </xf>
    <xf numFmtId="0" fontId="38"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2" fillId="0" borderId="2" xfId="2" applyFont="1" applyBorder="1" applyAlignment="1" applyProtection="1">
      <alignment horizontal="left" vertical="center"/>
    </xf>
    <xf numFmtId="0" fontId="32" fillId="0" borderId="3" xfId="2" applyFont="1" applyBorder="1" applyAlignment="1" applyProtection="1">
      <alignment horizontal="left" vertical="center"/>
    </xf>
    <xf numFmtId="0" fontId="32"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29" fillId="3" borderId="55" xfId="2" applyFont="1" applyFill="1" applyBorder="1" applyAlignment="1" applyProtection="1">
      <alignment horizontal="center" vertical="center"/>
      <protection locked="0"/>
    </xf>
    <xf numFmtId="0" fontId="29" fillId="3" borderId="56" xfId="2" applyFont="1" applyFill="1" applyBorder="1" applyAlignment="1" applyProtection="1">
      <alignment horizontal="center" vertical="center"/>
      <protection locked="0"/>
    </xf>
    <xf numFmtId="0" fontId="32" fillId="0" borderId="2" xfId="2" applyFont="1" applyBorder="1" applyAlignment="1" applyProtection="1">
      <alignment horizontal="left" vertical="center" wrapText="1"/>
    </xf>
    <xf numFmtId="0" fontId="32" fillId="0" borderId="3" xfId="2" applyFont="1" applyBorder="1" applyAlignment="1" applyProtection="1">
      <alignment horizontal="left" vertical="center" wrapText="1"/>
    </xf>
    <xf numFmtId="0" fontId="32"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6" fillId="8" borderId="31" xfId="2" applyFont="1" applyFill="1" applyBorder="1" applyAlignment="1" applyProtection="1">
      <alignment horizontal="center" vertical="center"/>
    </xf>
    <xf numFmtId="0" fontId="76" fillId="8" borderId="12" xfId="2" applyFont="1" applyFill="1" applyBorder="1" applyAlignment="1" applyProtection="1">
      <alignment horizontal="center" vertical="center"/>
    </xf>
    <xf numFmtId="0" fontId="34" fillId="0" borderId="16" xfId="2" applyFont="1" applyBorder="1" applyAlignment="1" applyProtection="1">
      <alignment horizontal="center" vertical="center" wrapText="1" shrinkToFit="1"/>
    </xf>
    <xf numFmtId="0" fontId="34" fillId="0" borderId="17" xfId="2" applyFont="1" applyBorder="1" applyAlignment="1" applyProtection="1">
      <alignment horizontal="center" vertical="center" wrapText="1" shrinkToFit="1"/>
    </xf>
    <xf numFmtId="0" fontId="34" fillId="0" borderId="18" xfId="2" applyFont="1" applyBorder="1" applyAlignment="1" applyProtection="1">
      <alignment horizontal="center" vertical="center" wrapText="1" shrinkToFit="1"/>
    </xf>
    <xf numFmtId="0" fontId="34" fillId="0" borderId="64" xfId="2" applyFont="1" applyBorder="1" applyAlignment="1" applyProtection="1">
      <alignment horizontal="center" vertical="center" wrapText="1" shrinkToFit="1"/>
    </xf>
    <xf numFmtId="0" fontId="34" fillId="0" borderId="65" xfId="2" applyFont="1" applyBorder="1" applyAlignment="1" applyProtection="1">
      <alignment horizontal="center" vertical="center" wrapText="1" shrinkToFit="1"/>
    </xf>
    <xf numFmtId="0" fontId="34" fillId="0" borderId="66" xfId="2" applyFont="1" applyBorder="1" applyAlignment="1" applyProtection="1">
      <alignment horizontal="center" vertical="center" wrapText="1" shrinkToFit="1"/>
    </xf>
    <xf numFmtId="0" fontId="34" fillId="0" borderId="7" xfId="2" applyFont="1" applyBorder="1" applyAlignment="1" applyProtection="1">
      <alignment horizontal="center" vertical="center" wrapText="1" shrinkToFit="1"/>
    </xf>
    <xf numFmtId="0" fontId="34" fillId="8" borderId="1" xfId="2" applyFont="1" applyFill="1" applyBorder="1" applyAlignment="1" applyProtection="1">
      <alignment horizontal="left" vertical="center" wrapText="1" shrinkToFit="1"/>
      <protection locked="0"/>
    </xf>
    <xf numFmtId="0" fontId="34" fillId="8" borderId="30" xfId="2" applyFont="1" applyFill="1" applyBorder="1" applyAlignment="1" applyProtection="1">
      <alignment horizontal="left" vertical="center" wrapText="1" shrinkToFit="1"/>
      <protection locked="0"/>
    </xf>
    <xf numFmtId="0" fontId="34" fillId="8" borderId="35" xfId="2" applyFont="1" applyFill="1" applyBorder="1" applyAlignment="1" applyProtection="1">
      <alignment horizontal="left" vertical="center" wrapText="1" shrinkToFit="1"/>
      <protection locked="0"/>
    </xf>
    <xf numFmtId="0" fontId="34"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2" fillId="8" borderId="0" xfId="2" applyFont="1" applyFill="1" applyAlignment="1" applyProtection="1">
      <alignment horizontal="center" vertical="center" shrinkToFit="1"/>
      <protection locked="0"/>
    </xf>
    <xf numFmtId="0" fontId="49" fillId="0" borderId="77" xfId="2" applyFont="1" applyBorder="1" applyAlignment="1" applyProtection="1">
      <alignment horizontal="left" vertical="center" wrapText="1"/>
    </xf>
    <xf numFmtId="0" fontId="49" fillId="0" borderId="53" xfId="2" applyFont="1" applyBorder="1" applyAlignment="1" applyProtection="1">
      <alignment horizontal="left" vertical="center" wrapText="1"/>
    </xf>
    <xf numFmtId="0" fontId="49" fillId="0" borderId="94" xfId="2" applyFont="1" applyBorder="1" applyAlignment="1" applyProtection="1">
      <alignment horizontal="left" vertical="center" wrapText="1"/>
    </xf>
    <xf numFmtId="0" fontId="49" fillId="0" borderId="65" xfId="2" applyFont="1" applyBorder="1" applyAlignment="1" applyProtection="1">
      <alignment horizontal="left" vertical="center" wrapText="1"/>
    </xf>
    <xf numFmtId="0" fontId="49"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5" fillId="8" borderId="27" xfId="2" applyFont="1" applyFill="1" applyBorder="1" applyAlignment="1" applyProtection="1">
      <alignment horizontal="center" vertical="center" wrapText="1"/>
    </xf>
    <xf numFmtId="0" fontId="75" fillId="8" borderId="46" xfId="2" applyFont="1" applyFill="1" applyBorder="1" applyAlignment="1" applyProtection="1">
      <alignment horizontal="center" vertical="center" wrapText="1"/>
    </xf>
    <xf numFmtId="0" fontId="38" fillId="0" borderId="1" xfId="2" applyFont="1" applyBorder="1" applyAlignment="1" applyProtection="1">
      <alignment horizontal="left" vertical="center" wrapText="1"/>
    </xf>
    <xf numFmtId="177" fontId="28" fillId="0" borderId="27" xfId="3" applyNumberFormat="1" applyFont="1" applyFill="1" applyBorder="1" applyAlignment="1" applyProtection="1">
      <alignment horizontal="right" vertical="center"/>
    </xf>
    <xf numFmtId="177" fontId="28" fillId="0" borderId="28" xfId="3" applyNumberFormat="1" applyFont="1" applyFill="1" applyBorder="1" applyAlignment="1" applyProtection="1">
      <alignment horizontal="right" vertical="center"/>
    </xf>
    <xf numFmtId="177" fontId="28" fillId="0" borderId="46" xfId="3" applyNumberFormat="1" applyFont="1" applyFill="1" applyBorder="1" applyAlignment="1" applyProtection="1">
      <alignment horizontal="right" vertical="center"/>
    </xf>
    <xf numFmtId="0" fontId="34" fillId="2" borderId="0" xfId="2" applyFont="1" applyFill="1" applyAlignment="1" applyProtection="1">
      <alignment horizontal="left" vertical="top" wrapText="1"/>
    </xf>
    <xf numFmtId="177" fontId="28" fillId="0" borderId="2" xfId="3" applyNumberFormat="1" applyFont="1" applyFill="1" applyBorder="1" applyAlignment="1" applyProtection="1">
      <alignment horizontal="right" vertical="center"/>
    </xf>
    <xf numFmtId="177" fontId="28" fillId="0" borderId="3" xfId="3" applyNumberFormat="1" applyFont="1" applyFill="1" applyBorder="1" applyAlignment="1" applyProtection="1">
      <alignment horizontal="right" vertical="center"/>
    </xf>
    <xf numFmtId="0" fontId="29"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3" fillId="2" borderId="0" xfId="2" applyFont="1" applyFill="1" applyAlignment="1" applyProtection="1">
      <alignment horizontal="center" vertical="center"/>
    </xf>
    <xf numFmtId="0" fontId="21" fillId="2" borderId="138"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100" fillId="7" borderId="2" xfId="5"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3"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4"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38"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 fillId="2" borderId="150" xfId="0" applyFont="1" applyFill="1" applyBorder="1" applyAlignment="1" applyProtection="1">
      <alignment horizontal="center" vertical="center"/>
    </xf>
    <xf numFmtId="0" fontId="7" fillId="2" borderId="152"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3" fillId="2" borderId="5" xfId="0" applyFont="1" applyFill="1" applyBorder="1" applyAlignment="1" applyProtection="1">
      <alignment horizontal="center" vertical="center"/>
    </xf>
    <xf numFmtId="0" fontId="63" fillId="2" borderId="11" xfId="0" applyFont="1" applyFill="1" applyBorder="1" applyAlignment="1" applyProtection="1">
      <alignment horizontal="center" vertical="center"/>
    </xf>
    <xf numFmtId="0" fontId="88" fillId="2" borderId="174" xfId="0" applyFont="1" applyFill="1" applyBorder="1" applyAlignment="1" applyProtection="1">
      <alignment horizontal="center" vertical="center"/>
    </xf>
    <xf numFmtId="0" fontId="88" fillId="2" borderId="175" xfId="0" applyFont="1" applyFill="1" applyBorder="1" applyAlignment="1" applyProtection="1">
      <alignment horizontal="center" vertical="center"/>
    </xf>
    <xf numFmtId="0" fontId="88" fillId="2" borderId="150" xfId="0" applyFont="1" applyFill="1" applyBorder="1" applyAlignment="1" applyProtection="1">
      <alignment horizontal="center" vertical="center"/>
    </xf>
    <xf numFmtId="0" fontId="88" fillId="2" borderId="152" xfId="0" applyFont="1" applyFill="1" applyBorder="1" applyAlignment="1" applyProtection="1">
      <alignment horizontal="center" vertical="center"/>
    </xf>
    <xf numFmtId="0" fontId="63"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88" fillId="2" borderId="139" xfId="0" applyFont="1" applyFill="1" applyBorder="1" applyAlignment="1" applyProtection="1">
      <alignment horizontal="center" vertical="center"/>
    </xf>
    <xf numFmtId="0" fontId="88" fillId="2" borderId="139" xfId="0" applyFont="1" applyFill="1" applyBorder="1" applyAlignment="1" applyProtection="1">
      <alignment horizontal="center" vertical="center" wrapText="1"/>
    </xf>
    <xf numFmtId="0" fontId="74" fillId="2" borderId="150" xfId="0" applyFont="1" applyFill="1" applyBorder="1" applyAlignment="1" applyProtection="1">
      <alignment horizontal="center" vertical="center"/>
    </xf>
    <xf numFmtId="0" fontId="74" fillId="2" borderId="151" xfId="0" applyFont="1" applyFill="1" applyBorder="1" applyAlignment="1" applyProtection="1">
      <alignment horizontal="center" vertical="center"/>
    </xf>
    <xf numFmtId="0" fontId="74" fillId="2" borderId="152" xfId="0" applyFont="1" applyFill="1" applyBorder="1" applyAlignment="1" applyProtection="1">
      <alignment horizontal="center" vertical="center"/>
    </xf>
    <xf numFmtId="38" fontId="80" fillId="2" borderId="150" xfId="1" applyFont="1" applyFill="1" applyBorder="1" applyAlignment="1" applyProtection="1">
      <alignment horizontal="right" vertical="center"/>
    </xf>
    <xf numFmtId="38" fontId="80" fillId="2" borderId="151" xfId="1" applyFont="1" applyFill="1" applyBorder="1" applyAlignment="1" applyProtection="1">
      <alignment horizontal="right" vertical="center"/>
    </xf>
    <xf numFmtId="38" fontId="80" fillId="2" borderId="152"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xf>
    <xf numFmtId="0" fontId="86" fillId="2" borderId="1" xfId="0" applyFont="1" applyFill="1" applyBorder="1" applyAlignment="1" applyProtection="1">
      <alignment horizontal="left" vertical="center" wrapText="1"/>
    </xf>
    <xf numFmtId="38" fontId="80" fillId="2" borderId="139" xfId="1" applyFont="1" applyFill="1" applyBorder="1" applyAlignment="1" applyProtection="1">
      <alignment horizontal="right" vertical="center"/>
    </xf>
    <xf numFmtId="0" fontId="74" fillId="2" borderId="139" xfId="0" applyFont="1" applyFill="1" applyBorder="1" applyAlignment="1" applyProtection="1">
      <alignment horizontal="center" vertical="center"/>
    </xf>
    <xf numFmtId="0" fontId="74" fillId="0" borderId="139" xfId="0" applyFont="1" applyFill="1" applyBorder="1" applyAlignment="1" applyProtection="1">
      <alignment horizontal="center" vertical="center" shrinkToFit="1"/>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82" fillId="2" borderId="58" xfId="0" applyFont="1" applyFill="1" applyBorder="1" applyAlignment="1" applyProtection="1">
      <alignment horizontal="center" vertical="center" shrinkToFit="1"/>
    </xf>
    <xf numFmtId="0" fontId="82" fillId="2" borderId="59" xfId="0" applyFont="1" applyFill="1" applyBorder="1" applyAlignment="1" applyProtection="1">
      <alignment horizontal="center" vertical="center" shrinkToFit="1"/>
    </xf>
    <xf numFmtId="0" fontId="82" fillId="2" borderId="60" xfId="0" applyFont="1" applyFill="1" applyBorder="1" applyAlignment="1" applyProtection="1">
      <alignment horizontal="center" vertical="center" shrinkToFit="1"/>
    </xf>
    <xf numFmtId="176" fontId="82" fillId="2" borderId="34" xfId="0" applyNumberFormat="1" applyFont="1" applyFill="1" applyBorder="1" applyAlignment="1" applyProtection="1">
      <alignment horizontal="center" vertical="center"/>
    </xf>
    <xf numFmtId="176" fontId="82" fillId="2" borderId="35" xfId="0" applyNumberFormat="1" applyFont="1" applyFill="1" applyBorder="1" applyAlignment="1" applyProtection="1">
      <alignment horizontal="center" vertical="center"/>
    </xf>
    <xf numFmtId="176" fontId="82" fillId="2" borderId="36" xfId="0" applyNumberFormat="1" applyFont="1" applyFill="1" applyBorder="1" applyAlignment="1" applyProtection="1">
      <alignment horizontal="center" vertical="center"/>
    </xf>
    <xf numFmtId="176" fontId="82" fillId="2" borderId="68" xfId="0" applyNumberFormat="1" applyFont="1" applyFill="1" applyBorder="1" applyAlignment="1" applyProtection="1">
      <alignment horizontal="center" vertical="center"/>
    </xf>
    <xf numFmtId="176" fontId="82" fillId="2" borderId="69" xfId="0" applyNumberFormat="1" applyFont="1" applyFill="1" applyBorder="1" applyAlignment="1" applyProtection="1">
      <alignment horizontal="center" vertical="center"/>
    </xf>
    <xf numFmtId="176" fontId="82" fillId="2" borderId="70" xfId="0" applyNumberFormat="1" applyFont="1" applyFill="1" applyBorder="1" applyAlignment="1" applyProtection="1">
      <alignment horizontal="center" vertical="center"/>
    </xf>
    <xf numFmtId="176" fontId="82" fillId="2" borderId="13" xfId="0" applyNumberFormat="1" applyFont="1" applyFill="1" applyBorder="1" applyAlignment="1" applyProtection="1">
      <alignment horizontal="center" vertical="center"/>
    </xf>
    <xf numFmtId="176" fontId="82"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3" fillId="2" borderId="68" xfId="0" applyNumberFormat="1" applyFont="1" applyFill="1" applyBorder="1" applyAlignment="1" applyProtection="1">
      <alignment horizontal="center" vertical="center"/>
    </xf>
    <xf numFmtId="176" fontId="83" fillId="2" borderId="69" xfId="0" applyNumberFormat="1" applyFont="1" applyFill="1" applyBorder="1" applyAlignment="1" applyProtection="1">
      <alignment horizontal="center" vertical="center"/>
    </xf>
    <xf numFmtId="176" fontId="83"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4" fillId="3" borderId="5" xfId="0" applyFont="1" applyFill="1" applyBorder="1" applyAlignment="1" applyProtection="1">
      <alignment horizontal="center" vertical="center"/>
    </xf>
    <xf numFmtId="0" fontId="90" fillId="0" borderId="22" xfId="0" applyFont="1" applyFill="1" applyBorder="1" applyAlignment="1" applyProtection="1">
      <alignment horizontal="center" vertical="center" shrinkToFit="1"/>
    </xf>
    <xf numFmtId="0" fontId="90" fillId="0" borderId="9" xfId="0" applyFont="1" applyFill="1" applyBorder="1" applyAlignment="1" applyProtection="1">
      <alignment horizontal="center" vertical="center" shrinkToFit="1"/>
    </xf>
    <xf numFmtId="0" fontId="90" fillId="0" borderId="23" xfId="0" applyFont="1" applyFill="1" applyBorder="1" applyAlignment="1" applyProtection="1">
      <alignment horizontal="center" vertical="center" shrinkToFit="1"/>
    </xf>
    <xf numFmtId="0" fontId="84" fillId="3" borderId="16" xfId="0" applyFont="1" applyFill="1" applyBorder="1" applyAlignment="1" applyProtection="1">
      <alignment horizontal="center" vertical="center"/>
    </xf>
    <xf numFmtId="0" fontId="84" fillId="3" borderId="17" xfId="0" applyFont="1" applyFill="1" applyBorder="1" applyAlignment="1" applyProtection="1">
      <alignment horizontal="center" vertical="center"/>
    </xf>
    <xf numFmtId="0" fontId="84" fillId="3" borderId="18" xfId="0" applyFont="1" applyFill="1" applyBorder="1" applyAlignment="1" applyProtection="1">
      <alignment horizontal="center" vertical="center"/>
    </xf>
    <xf numFmtId="38" fontId="63" fillId="2" borderId="0" xfId="1" applyFont="1" applyFill="1" applyBorder="1" applyAlignment="1" applyProtection="1">
      <alignment horizontal="right" shrinkToFit="1"/>
    </xf>
    <xf numFmtId="0" fontId="84" fillId="2" borderId="0" xfId="0" applyFont="1" applyFill="1" applyAlignment="1" applyProtection="1">
      <alignment horizontal="left" vertical="center"/>
    </xf>
    <xf numFmtId="38" fontId="86" fillId="2" borderId="19" xfId="1" applyFont="1" applyFill="1" applyBorder="1" applyAlignment="1" applyProtection="1">
      <alignment horizontal="center" vertical="center" shrinkToFit="1"/>
    </xf>
    <xf numFmtId="38" fontId="86" fillId="2" borderId="15" xfId="1" applyFont="1" applyFill="1" applyBorder="1" applyAlignment="1" applyProtection="1">
      <alignment horizontal="center" vertical="center" shrinkToFit="1"/>
    </xf>
    <xf numFmtId="38" fontId="86" fillId="2" borderId="20" xfId="1" applyFont="1" applyFill="1" applyBorder="1" applyAlignment="1" applyProtection="1">
      <alignment horizontal="center" vertical="center" shrinkToFit="1"/>
    </xf>
    <xf numFmtId="38" fontId="86" fillId="2" borderId="11" xfId="1" applyFont="1" applyFill="1" applyBorder="1" applyAlignment="1" applyProtection="1">
      <alignment horizontal="center" vertical="center" shrinkToFit="1"/>
    </xf>
    <xf numFmtId="38" fontId="63" fillId="2" borderId="6" xfId="1" applyFont="1" applyFill="1" applyBorder="1" applyAlignment="1" applyProtection="1">
      <alignment horizontal="right" shrinkToFit="1"/>
    </xf>
    <xf numFmtId="38" fontId="63" fillId="2" borderId="16" xfId="1" applyFont="1" applyFill="1" applyBorder="1" applyAlignment="1" applyProtection="1">
      <alignment horizontal="right" shrinkToFit="1"/>
    </xf>
    <xf numFmtId="38" fontId="63" fillId="2" borderId="17" xfId="1" applyFont="1" applyFill="1" applyBorder="1" applyAlignment="1" applyProtection="1">
      <alignment horizontal="right" shrinkToFit="1"/>
    </xf>
    <xf numFmtId="0" fontId="90" fillId="0" borderId="58" xfId="0" applyFont="1" applyBorder="1" applyAlignment="1">
      <alignment horizontal="center" vertical="center" shrinkToFit="1"/>
    </xf>
    <xf numFmtId="0" fontId="90" fillId="0" borderId="59" xfId="0" applyFont="1" applyBorder="1" applyAlignment="1">
      <alignment horizontal="center" vertical="center" shrinkToFit="1"/>
    </xf>
    <xf numFmtId="0" fontId="90" fillId="0" borderId="60" xfId="0" applyFont="1" applyBorder="1" applyAlignment="1">
      <alignment horizontal="center" vertical="center" shrinkToFi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62" fillId="7" borderId="2" xfId="0" applyFont="1" applyFill="1" applyBorder="1" applyAlignment="1" applyProtection="1">
      <alignment horizontal="left" vertical="top" wrapText="1"/>
      <protection locked="0"/>
    </xf>
    <xf numFmtId="0" fontId="62" fillId="7" borderId="3" xfId="0" applyFont="1" applyFill="1" applyBorder="1" applyAlignment="1" applyProtection="1">
      <alignment horizontal="left" vertical="top" wrapText="1"/>
      <protection locked="0"/>
    </xf>
    <xf numFmtId="0" fontId="62" fillId="7" borderId="4" xfId="0" applyFont="1" applyFill="1" applyBorder="1" applyAlignment="1" applyProtection="1">
      <alignment horizontal="left" vertical="top" wrapText="1"/>
      <protection locked="0"/>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0" borderId="8" xfId="0" applyFont="1" applyFill="1" applyBorder="1" applyAlignment="1" applyProtection="1">
      <alignment horizontal="center" vertical="center" shrinkToFit="1"/>
    </xf>
    <xf numFmtId="0" fontId="90" fillId="0" borderId="24"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4" fillId="2" borderId="15" xfId="0" applyFont="1" applyFill="1" applyBorder="1" applyAlignment="1" applyProtection="1">
      <alignment horizontal="left" vertical="center"/>
    </xf>
    <xf numFmtId="0" fontId="64" fillId="2" borderId="1" xfId="0" applyFont="1" applyFill="1" applyBorder="1" applyAlignment="1" applyProtection="1">
      <alignment horizontal="left"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3" fillId="2" borderId="137"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62"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shrinkToFi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3" fillId="4" borderId="52" xfId="0" applyFont="1" applyFill="1" applyBorder="1" applyAlignment="1" applyProtection="1">
      <alignment horizontal="center" vertical="center" shrinkToFit="1"/>
      <protection locked="0"/>
    </xf>
    <xf numFmtId="0" fontId="83" fillId="4" borderId="77" xfId="0" applyFont="1" applyFill="1" applyBorder="1" applyAlignment="1" applyProtection="1">
      <alignment horizontal="center" vertical="center" shrinkToFit="1"/>
      <protection locked="0"/>
    </xf>
    <xf numFmtId="0" fontId="83" fillId="4" borderId="53" xfId="0" applyFont="1" applyFill="1" applyBorder="1" applyAlignment="1" applyProtection="1">
      <alignment horizontal="center" vertical="center" shrinkToFit="1"/>
      <protection locked="0"/>
    </xf>
    <xf numFmtId="0" fontId="83" fillId="5" borderId="52" xfId="0" applyFont="1" applyFill="1" applyBorder="1" applyAlignment="1" applyProtection="1">
      <alignment horizontal="center" vertical="center" shrinkToFit="1"/>
      <protection locked="0"/>
    </xf>
    <xf numFmtId="0" fontId="83" fillId="5" borderId="77" xfId="0" applyFont="1" applyFill="1" applyBorder="1" applyAlignment="1" applyProtection="1">
      <alignment horizontal="center" vertical="center" shrinkToFit="1"/>
      <protection locked="0"/>
    </xf>
    <xf numFmtId="0" fontId="83" fillId="5" borderId="53" xfId="0" applyFont="1" applyFill="1" applyBorder="1" applyAlignment="1" applyProtection="1">
      <alignment horizontal="center" vertical="center" shrinkToFit="1"/>
      <protection locked="0"/>
    </xf>
    <xf numFmtId="0" fontId="83" fillId="6" borderId="58" xfId="0" applyFont="1" applyFill="1" applyBorder="1" applyAlignment="1" applyProtection="1">
      <alignment horizontal="center" vertical="center" shrinkToFit="1"/>
      <protection locked="0"/>
    </xf>
    <xf numFmtId="0" fontId="83" fillId="6" borderId="59" xfId="0" applyFont="1" applyFill="1" applyBorder="1" applyAlignment="1" applyProtection="1">
      <alignment horizontal="center" vertical="center" shrinkToFit="1"/>
      <protection locked="0"/>
    </xf>
    <xf numFmtId="0" fontId="83" fillId="6" borderId="60" xfId="0" applyFont="1" applyFill="1" applyBorder="1" applyAlignment="1" applyProtection="1">
      <alignment horizontal="center" vertical="center" shrinkToFit="1"/>
      <protection locked="0"/>
    </xf>
    <xf numFmtId="176" fontId="83" fillId="2" borderId="10" xfId="0" applyNumberFormat="1" applyFont="1" applyFill="1" applyBorder="1" applyAlignment="1" applyProtection="1">
      <alignment horizontal="center" vertical="center"/>
    </xf>
    <xf numFmtId="176" fontId="83" fillId="2" borderId="1" xfId="0" applyNumberFormat="1" applyFont="1" applyFill="1" applyBorder="1" applyAlignment="1" applyProtection="1">
      <alignment horizontal="center" vertical="center"/>
    </xf>
    <xf numFmtId="176" fontId="83" fillId="2" borderId="30" xfId="0" applyNumberFormat="1" applyFont="1" applyFill="1" applyBorder="1" applyAlignment="1" applyProtection="1">
      <alignment horizontal="center" vertical="center"/>
    </xf>
    <xf numFmtId="176" fontId="83" fillId="2" borderId="34" xfId="0" applyNumberFormat="1" applyFont="1" applyFill="1" applyBorder="1" applyAlignment="1" applyProtection="1">
      <alignment horizontal="center" vertical="center"/>
    </xf>
    <xf numFmtId="176" fontId="83" fillId="2" borderId="35" xfId="0" applyNumberFormat="1" applyFont="1" applyFill="1" applyBorder="1" applyAlignment="1" applyProtection="1">
      <alignment horizontal="center" vertical="center"/>
    </xf>
    <xf numFmtId="176" fontId="83" fillId="2" borderId="37" xfId="0" applyNumberFormat="1" applyFont="1" applyFill="1" applyBorder="1" applyAlignment="1" applyProtection="1">
      <alignment horizontal="center" vertical="center"/>
    </xf>
    <xf numFmtId="176" fontId="83" fillId="2" borderId="25" xfId="0" applyNumberFormat="1" applyFont="1" applyFill="1" applyBorder="1" applyAlignment="1" applyProtection="1">
      <alignment horizontal="center" vertical="center"/>
    </xf>
    <xf numFmtId="176" fontId="83" fillId="2" borderId="17" xfId="0" applyNumberFormat="1" applyFont="1" applyFill="1" applyBorder="1" applyAlignment="1" applyProtection="1">
      <alignment horizontal="center" vertical="center"/>
    </xf>
    <xf numFmtId="176" fontId="83" fillId="2" borderId="26" xfId="0" applyNumberFormat="1" applyFont="1" applyFill="1" applyBorder="1" applyAlignment="1" applyProtection="1">
      <alignment horizontal="center" vertical="center"/>
    </xf>
    <xf numFmtId="176" fontId="83" fillId="2" borderId="94" xfId="0" applyNumberFormat="1" applyFont="1" applyFill="1" applyBorder="1" applyAlignment="1" applyProtection="1">
      <alignment horizontal="center" vertical="center"/>
    </xf>
    <xf numFmtId="176" fontId="83" fillId="2" borderId="65" xfId="0" applyNumberFormat="1" applyFont="1" applyFill="1" applyBorder="1" applyAlignment="1" applyProtection="1">
      <alignment horizontal="center" vertical="center"/>
    </xf>
    <xf numFmtId="176" fontId="83" fillId="2" borderId="108"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3" fillId="2" borderId="159" xfId="0" applyNumberFormat="1" applyFont="1" applyFill="1" applyBorder="1" applyAlignment="1" applyProtection="1">
      <alignment horizontal="center" vertical="center" shrinkToFit="1"/>
    </xf>
    <xf numFmtId="176" fontId="83" fillId="2" borderId="142" xfId="0" applyNumberFormat="1" applyFont="1" applyFill="1" applyBorder="1" applyAlignment="1" applyProtection="1">
      <alignment horizontal="center" vertical="center" shrinkToFit="1"/>
    </xf>
    <xf numFmtId="176" fontId="83" fillId="2" borderId="160" xfId="0" applyNumberFormat="1" applyFont="1" applyFill="1" applyBorder="1" applyAlignment="1" applyProtection="1">
      <alignment horizontal="center" vertical="center" shrinkToFit="1"/>
    </xf>
    <xf numFmtId="176" fontId="83" fillId="2" borderId="19" xfId="0" applyNumberFormat="1" applyFont="1" applyFill="1" applyBorder="1" applyAlignment="1" applyProtection="1">
      <alignment horizontal="center" vertical="center" shrinkToFit="1"/>
    </xf>
    <xf numFmtId="176" fontId="83" fillId="2" borderId="15" xfId="0" applyNumberFormat="1" applyFont="1" applyFill="1" applyBorder="1" applyAlignment="1" applyProtection="1">
      <alignment horizontal="center" vertical="center" shrinkToFit="1"/>
    </xf>
    <xf numFmtId="176" fontId="83" fillId="2" borderId="20" xfId="0" applyNumberFormat="1" applyFont="1" applyFill="1" applyBorder="1" applyAlignment="1" applyProtection="1">
      <alignment horizontal="center" vertical="center" shrinkToFit="1"/>
    </xf>
    <xf numFmtId="0" fontId="85" fillId="2" borderId="52" xfId="0" applyFont="1" applyFill="1" applyBorder="1" applyAlignment="1" applyProtection="1">
      <alignment horizontal="left" vertical="center" wrapText="1"/>
    </xf>
    <xf numFmtId="0" fontId="85" fillId="2" borderId="77" xfId="0" applyFont="1" applyFill="1" applyBorder="1" applyAlignment="1" applyProtection="1">
      <alignment horizontal="left" vertical="center" wrapText="1"/>
    </xf>
    <xf numFmtId="0" fontId="85" fillId="2" borderId="53" xfId="0" applyFont="1" applyFill="1" applyBorder="1" applyAlignment="1" applyProtection="1">
      <alignment horizontal="left" vertical="center" wrapText="1"/>
    </xf>
    <xf numFmtId="0" fontId="85" fillId="2" borderId="14" xfId="0" applyFont="1" applyFill="1" applyBorder="1" applyAlignment="1" applyProtection="1">
      <alignment horizontal="left" vertical="center" wrapText="1"/>
    </xf>
    <xf numFmtId="0" fontId="85" fillId="2" borderId="0" xfId="0" applyFont="1" applyFill="1" applyBorder="1" applyAlignment="1" applyProtection="1">
      <alignment horizontal="left" vertical="center" wrapText="1"/>
    </xf>
    <xf numFmtId="0" fontId="85"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0" fontId="22" fillId="2" borderId="0" xfId="0" applyFont="1" applyFill="1" applyAlignment="1" applyProtection="1">
      <alignment horizontal="center"/>
    </xf>
    <xf numFmtId="0" fontId="74" fillId="2" borderId="139" xfId="0" applyFont="1" applyFill="1" applyBorder="1" applyAlignment="1" applyProtection="1">
      <alignment horizontal="center" vertical="center" shrinkToFit="1"/>
    </xf>
    <xf numFmtId="176" fontId="82" fillId="2" borderId="11" xfId="0" applyNumberFormat="1" applyFont="1" applyFill="1" applyBorder="1" applyAlignment="1" applyProtection="1">
      <alignment horizontal="center" vertical="center" shrinkToFit="1"/>
    </xf>
    <xf numFmtId="0" fontId="10" fillId="3" borderId="2" xfId="0" applyFont="1" applyFill="1" applyBorder="1" applyAlignment="1" applyProtection="1">
      <alignment horizontal="center" vertical="center" wrapText="1"/>
    </xf>
    <xf numFmtId="0" fontId="10" fillId="3" borderId="3" xfId="0" applyFont="1" applyFill="1" applyBorder="1" applyAlignment="1" applyProtection="1">
      <alignment horizontal="center" vertical="center" wrapText="1"/>
    </xf>
    <xf numFmtId="0" fontId="10" fillId="3" borderId="4"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38" fontId="63" fillId="2" borderId="176" xfId="1" applyFont="1" applyFill="1" applyBorder="1" applyAlignment="1" applyProtection="1">
      <alignment horizontal="right" shrinkToFit="1"/>
    </xf>
    <xf numFmtId="38" fontId="63" fillId="2" borderId="77" xfId="1" applyFont="1" applyFill="1" applyBorder="1" applyAlignment="1" applyProtection="1">
      <alignment horizontal="right" shrinkToFit="1"/>
    </xf>
    <xf numFmtId="0" fontId="64" fillId="2" borderId="16" xfId="0" applyFont="1" applyFill="1" applyBorder="1" applyAlignment="1" applyProtection="1">
      <alignment horizontal="left" vertical="center" wrapText="1"/>
    </xf>
    <xf numFmtId="0" fontId="64" fillId="2" borderId="17" xfId="0" applyFont="1" applyFill="1" applyBorder="1" applyAlignment="1" applyProtection="1">
      <alignment horizontal="left" vertical="center" wrapText="1"/>
    </xf>
    <xf numFmtId="0" fontId="64" fillId="2" borderId="18" xfId="0" applyFont="1" applyFill="1" applyBorder="1" applyAlignment="1" applyProtection="1">
      <alignment horizontal="left" vertical="center" wrapText="1"/>
    </xf>
    <xf numFmtId="0" fontId="64" fillId="2" borderId="6" xfId="0" applyFont="1" applyFill="1" applyBorder="1" applyAlignment="1" applyProtection="1">
      <alignment horizontal="left" vertical="center" wrapText="1"/>
    </xf>
    <xf numFmtId="0" fontId="64" fillId="2" borderId="0" xfId="0" applyFont="1" applyFill="1" applyBorder="1" applyAlignment="1" applyProtection="1">
      <alignment horizontal="left" vertical="center" wrapText="1"/>
    </xf>
    <xf numFmtId="0" fontId="64" fillId="2" borderId="7" xfId="0" applyFont="1" applyFill="1" applyBorder="1" applyAlignment="1" applyProtection="1">
      <alignment horizontal="left" vertical="center" wrapText="1"/>
    </xf>
    <xf numFmtId="0" fontId="64" fillId="2" borderId="19" xfId="0"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87" fillId="2" borderId="65" xfId="0" applyFont="1" applyFill="1" applyBorder="1" applyAlignment="1" applyProtection="1">
      <alignment horizontal="left" vertical="top" wrapText="1"/>
    </xf>
    <xf numFmtId="0" fontId="74" fillId="3" borderId="139" xfId="0" applyFont="1" applyFill="1" applyBorder="1" applyAlignment="1" applyProtection="1">
      <alignment horizontal="center" vertical="center"/>
    </xf>
    <xf numFmtId="0" fontId="62" fillId="2" borderId="1" xfId="0" applyFont="1" applyFill="1" applyBorder="1" applyAlignment="1" applyProtection="1">
      <alignment horizontal="left" vertical="center" wrapText="1"/>
    </xf>
    <xf numFmtId="0" fontId="62" fillId="2" borderId="2" xfId="0" applyFont="1" applyFill="1" applyBorder="1" applyAlignment="1" applyProtection="1">
      <alignment horizontal="left" vertical="center" wrapText="1"/>
    </xf>
    <xf numFmtId="0" fontId="62" fillId="2" borderId="3" xfId="0" applyFont="1" applyFill="1" applyBorder="1" applyAlignment="1" applyProtection="1">
      <alignment horizontal="left" vertical="center" wrapText="1"/>
    </xf>
    <xf numFmtId="0" fontId="7" fillId="2" borderId="173"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89" fillId="2" borderId="139" xfId="0" applyFont="1" applyFill="1" applyBorder="1" applyAlignment="1" applyProtection="1">
      <alignment horizontal="center" vertical="center" wrapText="1"/>
    </xf>
    <xf numFmtId="0" fontId="80" fillId="2" borderId="165" xfId="0" applyFont="1" applyFill="1" applyBorder="1" applyAlignment="1" applyProtection="1">
      <alignment horizontal="center" vertical="center"/>
    </xf>
    <xf numFmtId="0" fontId="74" fillId="2" borderId="166" xfId="0" applyFont="1" applyFill="1" applyBorder="1" applyAlignment="1" applyProtection="1">
      <alignment horizontal="center" vertical="center"/>
    </xf>
    <xf numFmtId="0" fontId="74" fillId="2" borderId="164" xfId="0" applyFont="1" applyFill="1" applyBorder="1" applyAlignment="1" applyProtection="1">
      <alignment horizontal="center" vertical="center"/>
    </xf>
    <xf numFmtId="0" fontId="74" fillId="2" borderId="139" xfId="0" applyFont="1" applyFill="1" applyBorder="1" applyAlignment="1" applyProtection="1">
      <alignment horizontal="center" vertical="center" wrapText="1"/>
    </xf>
    <xf numFmtId="0" fontId="74" fillId="3" borderId="150" xfId="0" applyFont="1" applyFill="1" applyBorder="1" applyAlignment="1" applyProtection="1">
      <alignment horizontal="center" vertical="center"/>
    </xf>
    <xf numFmtId="0" fontId="74" fillId="3" borderId="151" xfId="0" applyFont="1" applyFill="1" applyBorder="1" applyAlignment="1" applyProtection="1">
      <alignment horizontal="center" vertical="center"/>
    </xf>
    <xf numFmtId="0" fontId="74" fillId="3" borderId="152" xfId="0" applyFont="1" applyFill="1" applyBorder="1" applyAlignment="1" applyProtection="1">
      <alignment horizontal="center" vertical="center"/>
    </xf>
    <xf numFmtId="0" fontId="80" fillId="2" borderId="164" xfId="0" applyFont="1" applyFill="1" applyBorder="1" applyAlignment="1" applyProtection="1">
      <alignment horizontal="center" vertical="center"/>
    </xf>
    <xf numFmtId="0" fontId="74" fillId="0" borderId="139" xfId="0" applyFont="1" applyBorder="1" applyAlignment="1">
      <alignment horizontal="center" vertical="center" shrinkToFit="1"/>
    </xf>
    <xf numFmtId="0" fontId="64" fillId="2" borderId="5" xfId="0" applyFont="1" applyFill="1" applyBorder="1" applyAlignment="1" applyProtection="1">
      <alignment horizontal="center" vertical="center" textRotation="255"/>
    </xf>
    <xf numFmtId="0" fontId="64" fillId="2" borderId="21" xfId="0" applyFont="1" applyFill="1" applyBorder="1" applyAlignment="1" applyProtection="1">
      <alignment horizontal="center" vertical="center" textRotation="255"/>
    </xf>
    <xf numFmtId="0" fontId="64" fillId="2" borderId="11" xfId="0" applyFont="1" applyFill="1" applyBorder="1" applyAlignment="1" applyProtection="1">
      <alignment horizontal="center" vertical="center" textRotation="255"/>
    </xf>
    <xf numFmtId="0" fontId="7" fillId="2" borderId="142"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0" xfId="0" applyFont="1" applyFill="1" applyBorder="1" applyAlignment="1" applyProtection="1">
      <alignment horizontal="left" vertical="center" wrapText="1"/>
    </xf>
    <xf numFmtId="0" fontId="7" fillId="2" borderId="141" xfId="0" applyFont="1" applyFill="1" applyBorder="1" applyAlignment="1" applyProtection="1">
      <alignment horizontal="left" vertical="center" wrapText="1"/>
    </xf>
    <xf numFmtId="0" fontId="7" fillId="2" borderId="159" xfId="0" applyFont="1" applyFill="1" applyBorder="1" applyAlignment="1" applyProtection="1">
      <alignment horizontal="left" vertical="center" wrapText="1"/>
    </xf>
    <xf numFmtId="0" fontId="7" fillId="2" borderId="158"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2" xfId="0" applyFont="1" applyFill="1" applyBorder="1" applyAlignment="1" applyProtection="1">
      <alignment horizontal="left" vertical="center" wrapText="1"/>
    </xf>
    <xf numFmtId="0" fontId="7" fillId="2" borderId="163" xfId="0" applyFont="1" applyFill="1" applyBorder="1" applyAlignment="1" applyProtection="1">
      <alignment horizontal="left" vertical="center" wrapText="1"/>
    </xf>
    <xf numFmtId="0" fontId="7" fillId="3" borderId="44" xfId="0" applyFont="1" applyFill="1" applyBorder="1" applyAlignment="1" applyProtection="1">
      <alignment horizontal="center" vertical="center" wrapText="1"/>
    </xf>
    <xf numFmtId="0" fontId="7" fillId="3" borderId="177" xfId="0" applyFont="1" applyFill="1" applyBorder="1" applyAlignment="1" applyProtection="1">
      <alignment horizontal="center" vertical="center" wrapText="1"/>
    </xf>
    <xf numFmtId="0" fontId="7" fillId="3" borderId="39" xfId="0" applyFont="1" applyFill="1" applyBorder="1" applyAlignment="1" applyProtection="1">
      <alignment horizontal="center"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83" fillId="2" borderId="144" xfId="0" applyFont="1" applyFill="1" applyBorder="1" applyAlignment="1" applyProtection="1">
      <alignment horizontal="center" vertical="center" shrinkToFit="1"/>
    </xf>
    <xf numFmtId="0" fontId="83" fillId="2" borderId="145" xfId="0" applyFont="1" applyFill="1" applyBorder="1" applyAlignment="1" applyProtection="1">
      <alignment horizontal="center" vertical="center" shrinkToFit="1"/>
    </xf>
    <xf numFmtId="0" fontId="83" fillId="2" borderId="146" xfId="0" applyFont="1" applyFill="1" applyBorder="1" applyAlignment="1" applyProtection="1">
      <alignment horizontal="center" vertical="center" shrinkToFit="1"/>
    </xf>
    <xf numFmtId="176" fontId="83" fillId="2" borderId="147" xfId="0" applyNumberFormat="1" applyFont="1" applyFill="1" applyBorder="1" applyAlignment="1" applyProtection="1">
      <alignment horizontal="center" vertical="center" shrinkToFit="1"/>
    </xf>
    <xf numFmtId="176" fontId="83" fillId="2" borderId="148" xfId="0" applyNumberFormat="1" applyFont="1" applyFill="1" applyBorder="1" applyAlignment="1" applyProtection="1">
      <alignment horizontal="center" vertical="center" shrinkToFit="1"/>
    </xf>
    <xf numFmtId="176" fontId="83" fillId="2" borderId="149" xfId="0" applyNumberFormat="1" applyFont="1" applyFill="1" applyBorder="1" applyAlignment="1" applyProtection="1">
      <alignment horizontal="center" vertical="center" shrinkToFit="1"/>
    </xf>
    <xf numFmtId="2" fontId="8" fillId="7" borderId="2" xfId="0" applyNumberFormat="1" applyFont="1" applyFill="1" applyBorder="1" applyAlignment="1" applyProtection="1">
      <alignment horizontal="center" vertical="center" wrapText="1"/>
      <protection locked="0"/>
    </xf>
    <xf numFmtId="2" fontId="8" fillId="7" borderId="3" xfId="0" applyNumberFormat="1" applyFont="1" applyFill="1" applyBorder="1" applyAlignment="1" applyProtection="1">
      <alignment horizontal="center" vertical="center" wrapText="1"/>
      <protection locked="0"/>
    </xf>
    <xf numFmtId="2" fontId="8" fillId="7" borderId="4" xfId="0" applyNumberFormat="1" applyFont="1" applyFill="1" applyBorder="1" applyAlignment="1" applyProtection="1">
      <alignment horizontal="center" vertical="center" wrapText="1"/>
      <protection locked="0"/>
    </xf>
    <xf numFmtId="176" fontId="83" fillId="2" borderId="11" xfId="0" applyNumberFormat="1" applyFont="1" applyFill="1" applyBorder="1" applyAlignment="1" applyProtection="1">
      <alignment horizontal="center" vertical="center" shrinkToFit="1"/>
    </xf>
    <xf numFmtId="2" fontId="9" fillId="7" borderId="2" xfId="0" applyNumberFormat="1" applyFont="1" applyFill="1" applyBorder="1" applyAlignment="1" applyProtection="1">
      <alignment horizontal="center" vertical="center" wrapText="1"/>
      <protection locked="0"/>
    </xf>
    <xf numFmtId="2" fontId="9" fillId="7" borderId="3" xfId="0" applyNumberFormat="1" applyFont="1" applyFill="1" applyBorder="1" applyAlignment="1" applyProtection="1">
      <alignment horizontal="center" vertical="center" wrapText="1"/>
      <protection locked="0"/>
    </xf>
    <xf numFmtId="2" fontId="9" fillId="7" borderId="4" xfId="0" applyNumberFormat="1" applyFont="1" applyFill="1" applyBorder="1" applyAlignment="1" applyProtection="1">
      <alignment horizontal="center" vertical="center" wrapText="1"/>
      <protection locked="0"/>
    </xf>
    <xf numFmtId="0" fontId="98" fillId="0" borderId="167" xfId="2" applyFont="1" applyBorder="1" applyAlignment="1">
      <alignment horizontal="center" vertical="center" wrapText="1"/>
    </xf>
    <xf numFmtId="0" fontId="98" fillId="0" borderId="168" xfId="2" applyFont="1" applyBorder="1" applyAlignment="1">
      <alignment horizontal="center" vertical="center" wrapText="1"/>
    </xf>
    <xf numFmtId="0" fontId="98" fillId="0" borderId="169" xfId="2" applyFont="1" applyBorder="1" applyAlignment="1">
      <alignment horizontal="center" vertical="center" wrapText="1"/>
    </xf>
    <xf numFmtId="0" fontId="98" fillId="0" borderId="170" xfId="2" applyFont="1" applyBorder="1" applyAlignment="1">
      <alignment horizontal="center" vertical="center" wrapText="1"/>
    </xf>
    <xf numFmtId="0" fontId="98" fillId="0" borderId="171" xfId="2" applyFont="1" applyBorder="1" applyAlignment="1">
      <alignment horizontal="center" vertical="center" wrapText="1"/>
    </xf>
    <xf numFmtId="0" fontId="98" fillId="0" borderId="172" xfId="2" applyFont="1" applyBorder="1" applyAlignment="1">
      <alignment horizontal="center" vertical="center" wrapText="1"/>
    </xf>
    <xf numFmtId="0" fontId="87" fillId="0" borderId="22" xfId="2" applyFont="1" applyBorder="1" applyAlignment="1">
      <alignment horizontal="center" vertical="center" wrapText="1"/>
    </xf>
    <xf numFmtId="0" fontId="87" fillId="0" borderId="10" xfId="2" applyFont="1" applyBorder="1" applyAlignment="1">
      <alignment horizontal="center" vertical="center" wrapText="1"/>
    </xf>
    <xf numFmtId="0" fontId="87" fillId="0" borderId="24" xfId="2" applyFont="1" applyBorder="1" applyAlignment="1">
      <alignment horizontal="center" vertical="center" wrapText="1"/>
    </xf>
    <xf numFmtId="0" fontId="87" fillId="0" borderId="30" xfId="2" applyFont="1" applyBorder="1" applyAlignment="1">
      <alignment horizontal="center" vertical="center" wrapText="1"/>
    </xf>
    <xf numFmtId="0" fontId="64" fillId="0" borderId="55" xfId="0" applyFont="1" applyBorder="1" applyAlignment="1">
      <alignment horizontal="center" vertical="center" wrapText="1"/>
    </xf>
    <xf numFmtId="0" fontId="64" fillId="0" borderId="57" xfId="0" applyFont="1" applyBorder="1" applyAlignment="1">
      <alignment horizontal="center" vertical="center" wrapText="1"/>
    </xf>
    <xf numFmtId="0" fontId="64" fillId="0" borderId="43" xfId="0" applyFont="1" applyBorder="1" applyAlignment="1">
      <alignment horizontal="center" vertical="center" wrapText="1"/>
    </xf>
    <xf numFmtId="0" fontId="87" fillId="0" borderId="52" xfId="0" applyFont="1" applyBorder="1" applyAlignment="1">
      <alignment horizontal="center" vertical="center" wrapText="1"/>
    </xf>
    <xf numFmtId="0" fontId="87" fillId="0" borderId="14" xfId="0" applyFont="1" applyBorder="1" applyAlignment="1">
      <alignment horizontal="center" vertical="center" wrapText="1"/>
    </xf>
    <xf numFmtId="0" fontId="87" fillId="0" borderId="52" xfId="0" applyFont="1" applyBorder="1" applyAlignment="1">
      <alignment horizontal="center" vertical="center"/>
    </xf>
    <xf numFmtId="0" fontId="87" fillId="0" borderId="77" xfId="0" applyFont="1" applyBorder="1" applyAlignment="1">
      <alignment horizontal="center" vertical="center"/>
    </xf>
    <xf numFmtId="0" fontId="87" fillId="0" borderId="53" xfId="0" applyFont="1" applyBorder="1" applyAlignment="1">
      <alignment horizontal="center" vertical="center"/>
    </xf>
    <xf numFmtId="0" fontId="99" fillId="0" borderId="58" xfId="0" applyFont="1" applyBorder="1" applyAlignment="1">
      <alignment horizontal="center" vertical="center" wrapText="1"/>
    </xf>
    <xf numFmtId="0" fontId="99" fillId="0" borderId="5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94" xfId="0" applyFont="1" applyBorder="1" applyAlignment="1">
      <alignment horizontal="center" vertical="center" wrapText="1"/>
    </xf>
    <xf numFmtId="0" fontId="87" fillId="0" borderId="108" xfId="0" applyFont="1" applyBorder="1" applyAlignment="1">
      <alignment horizontal="center" vertical="center" wrapText="1"/>
    </xf>
    <xf numFmtId="0" fontId="87" fillId="0" borderId="8" xfId="0" applyFont="1" applyBorder="1" applyAlignment="1">
      <alignment horizontal="center" vertical="center" wrapText="1"/>
    </xf>
    <xf numFmtId="0" fontId="87" fillId="0" borderId="9" xfId="0" applyFont="1" applyBorder="1" applyAlignment="1">
      <alignment horizontal="center" vertical="center" wrapText="1"/>
    </xf>
    <xf numFmtId="0" fontId="87" fillId="0" borderId="24" xfId="0" applyFont="1" applyBorder="1" applyAlignment="1">
      <alignment horizontal="center" vertical="center" wrapText="1"/>
    </xf>
    <xf numFmtId="0" fontId="87" fillId="0" borderId="27" xfId="0" applyFont="1" applyBorder="1" applyAlignment="1">
      <alignment horizontal="center" vertical="center" wrapText="1"/>
    </xf>
    <xf numFmtId="0" fontId="87" fillId="0" borderId="28" xfId="0" applyFont="1" applyBorder="1" applyAlignment="1">
      <alignment horizontal="center" vertical="center" wrapText="1"/>
    </xf>
    <xf numFmtId="0" fontId="87" fillId="0" borderId="46" xfId="0" applyFont="1" applyBorder="1" applyAlignment="1">
      <alignment horizontal="center" vertical="center" wrapText="1"/>
    </xf>
    <xf numFmtId="0" fontId="64" fillId="0" borderId="69" xfId="0" applyFont="1" applyBorder="1" applyAlignment="1">
      <alignment horizontal="center" vertical="center" wrapText="1"/>
    </xf>
    <xf numFmtId="0" fontId="87" fillId="0" borderId="18" xfId="0" applyFont="1" applyBorder="1" applyAlignment="1">
      <alignment horizontal="center" vertical="center" wrapText="1"/>
    </xf>
    <xf numFmtId="0" fontId="87" fillId="0" borderId="5" xfId="0" applyFont="1" applyBorder="1" applyAlignment="1">
      <alignment horizontal="center" vertical="center" wrapText="1"/>
    </xf>
    <xf numFmtId="0" fontId="87" fillId="0" borderId="32" xfId="0" applyFont="1" applyBorder="1" applyAlignment="1">
      <alignment horizontal="center" vertical="center" wrapText="1"/>
    </xf>
    <xf numFmtId="0" fontId="73" fillId="7" borderId="1" xfId="0" applyFont="1" applyFill="1" applyBorder="1" applyAlignment="1">
      <alignment horizontal="center" vertical="center"/>
    </xf>
    <xf numFmtId="0" fontId="73" fillId="0" borderId="1" xfId="2" applyFont="1" applyBorder="1" applyAlignment="1">
      <alignment horizontal="center" vertical="center" wrapText="1"/>
    </xf>
    <xf numFmtId="0" fontId="70" fillId="0" borderId="1" xfId="2" applyFont="1" applyBorder="1" applyAlignment="1">
      <alignment horizontal="center" vertical="center" wrapText="1"/>
    </xf>
    <xf numFmtId="0" fontId="73" fillId="0" borderId="5" xfId="2" applyFont="1" applyBorder="1" applyAlignment="1">
      <alignment horizontal="center" vertical="center" wrapText="1"/>
    </xf>
    <xf numFmtId="0" fontId="73" fillId="0" borderId="21" xfId="2" applyFont="1" applyBorder="1" applyAlignment="1">
      <alignment horizontal="center" vertical="center" wrapText="1"/>
    </xf>
    <xf numFmtId="0" fontId="73" fillId="0" borderId="11" xfId="2" applyFont="1" applyBorder="1" applyAlignment="1">
      <alignment horizontal="center" vertical="center" wrapText="1"/>
    </xf>
  </cellXfs>
  <cellStyles count="6">
    <cellStyle name="パーセント 2" xfId="4" xr:uid="{8BD5914D-6A19-4C98-82B8-CEBE6790B8D9}"/>
    <cellStyle name="ハイパーリンク" xfId="5" builtinId="8"/>
    <cellStyle name="桁区切り" xfId="1" builtinId="6"/>
    <cellStyle name="桁区切り 2" xfId="3" xr:uid="{B7DAC9CA-2825-4E21-96B3-F9AE8E66766C}"/>
    <cellStyle name="標準" xfId="0" builtinId="0"/>
    <cellStyle name="標準 2" xfId="2" xr:uid="{1CDB1B3E-BF39-49D8-9C81-6763D0DEB1B1}"/>
  </cellStyles>
  <dxfs count="353">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checked="Checked" firstButton="1" fmlaLink="$AP$58"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checked="Checked" firstButton="1" fmlaLink="$AP$60"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firstButton="1" fmlaLink="$AH$57"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checked="Checked" firstButton="1" fmlaLink="$AH$5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checked="Checked" firstButton="1" fmlaLink="$AH$59"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firstButton="1" fmlaLink="$AH$63"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firstButton="1" fmlaLink="$AP$63" lockText="1" noThreeD="1"/>
</file>

<file path=xl/ctrlProps/ctrlProp123.xml><?xml version="1.0" encoding="utf-8"?>
<formControlPr xmlns="http://schemas.microsoft.com/office/spreadsheetml/2009/9/main" objectType="Radio" checked="Checked"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Radio" checked="Checked" firstButton="1" fmlaLink="$AH$60"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checked="Checked" fmlaLink="$AM$100"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Radio" firstButton="1" fmlaLink="$AP$62" lockText="1" noThreeD="1"/>
</file>

<file path=xl/ctrlProps/ctrlProp142.xml><?xml version="1.0" encoding="utf-8"?>
<formControlPr xmlns="http://schemas.microsoft.com/office/spreadsheetml/2009/9/main" objectType="Radio" checked="Checked" lockText="1" noThreeD="1"/>
</file>

<file path=xl/ctrlProps/ctrlProp143.xml><?xml version="1.0" encoding="utf-8"?>
<formControlPr xmlns="http://schemas.microsoft.com/office/spreadsheetml/2009/9/main" objectType="Radio" firstButton="1" fmlaLink="$AP$57"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checked="Checked" firstButton="1" fmlaLink="$AP$5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firstButton="1" fmlaLink="$AH$61"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H$62"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Radio" firstButton="1" fmlaLink="$AP$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checked="Checked" firstButton="1" fmlaLink="$AP$58"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checked="Checked" firstButton="1" fmlaLink="$AP$60"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checked="Checked" firstButton="1" fmlaLink="$AH$57"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checked="Checked" firstButton="1" fmlaLink="$AH$58"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checked="Checked" firstButton="1" fmlaLink="$AH$59"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firstButton="1" fmlaLink="$AH$63"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lockText="1" noThreeD="1"/>
</file>

<file path=xl/ctrlProps/ctrlProp171.xml><?xml version="1.0" encoding="utf-8"?>
<formControlPr xmlns="http://schemas.microsoft.com/office/spreadsheetml/2009/9/main" objectType="Radio" firstButton="1" fmlaLink="$AP$63" lockText="1" noThreeD="1"/>
</file>

<file path=xl/ctrlProps/ctrlProp172.xml><?xml version="1.0" encoding="utf-8"?>
<formControlPr xmlns="http://schemas.microsoft.com/office/spreadsheetml/2009/9/main" objectType="Radio" checked="Checked"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fmlaLink="$AH$60"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firstButton="1" fmlaLink="$AP$62"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Radio" checked="Checked" firstButton="1" fmlaLink="$AP$57"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checked="Checked" firstButton="1" fmlaLink="$AP$59"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firstButton="1" fmlaLink="$AH$61"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H$62"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AP$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checked="Checked" firstButton="1" fmlaLink="$AP$58"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firstButton="1" fmlaLink="$AP$60"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firstButton="1" fmlaLink="$AH$57"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firstButton="1" fmlaLink="$AH$58"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lockText="1" noThreeD="1"/>
</file>

<file path=xl/ctrlProps/ctrlProp215.xml><?xml version="1.0" encoding="utf-8"?>
<formControlPr xmlns="http://schemas.microsoft.com/office/spreadsheetml/2009/9/main" objectType="Radio" firstButton="1" fmlaLink="$AH$59"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checked="Checked" lockText="1" noThreeD="1"/>
</file>

<file path=xl/ctrlProps/ctrlProp218.xml><?xml version="1.0" encoding="utf-8"?>
<formControlPr xmlns="http://schemas.microsoft.com/office/spreadsheetml/2009/9/main" objectType="Radio" firstButton="1" fmlaLink="$AH$63" lockText="1" noThreeD="1"/>
</file>

<file path=xl/ctrlProps/ctrlProp219.xml><?xml version="1.0" encoding="utf-8"?>
<formControlPr xmlns="http://schemas.microsoft.com/office/spreadsheetml/2009/9/main" objectType="Radio" checked="Checked"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firstButton="1" fmlaLink="$AP$63" lockText="1" noThreeD="1"/>
</file>

<file path=xl/ctrlProps/ctrlProp221.xml><?xml version="1.0" encoding="utf-8"?>
<formControlPr xmlns="http://schemas.microsoft.com/office/spreadsheetml/2009/9/main" objectType="Radio" checked="Checked"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AH$60"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checked="Checked"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AP$62" lockText="1" noThreeD="1"/>
</file>

<file path=xl/ctrlProps/ctrlProp24.xml><?xml version="1.0" encoding="utf-8"?>
<formControlPr xmlns="http://schemas.microsoft.com/office/spreadsheetml/2009/9/main" objectType="CheckBox" checked="Checked" fmlaLink="$AM$154" lockText="1" noThreeD="1"/>
</file>

<file path=xl/ctrlProps/ctrlProp240.xml><?xml version="1.0" encoding="utf-8"?>
<formControlPr xmlns="http://schemas.microsoft.com/office/spreadsheetml/2009/9/main" objectType="Radio" checked="Checked" lockText="1" noThreeD="1"/>
</file>

<file path=xl/ctrlProps/ctrlProp241.xml><?xml version="1.0" encoding="utf-8"?>
<formControlPr xmlns="http://schemas.microsoft.com/office/spreadsheetml/2009/9/main" objectType="Radio" firstButton="1" fmlaLink="$AP$57"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firstButton="1" fmlaLink="$AP$59"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lockText="1" noThreeD="1"/>
</file>

<file path=xl/ctrlProps/ctrlProp246.xml><?xml version="1.0" encoding="utf-8"?>
<formControlPr xmlns="http://schemas.microsoft.com/office/spreadsheetml/2009/9/main" objectType="Radio" firstButton="1" fmlaLink="$AH$61"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H$62" lockText="1" noThreeD="1"/>
</file>

<file path=xl/ctrlProps/ctrlProp249.xml><?xml version="1.0" encoding="utf-8"?>
<formControlPr xmlns="http://schemas.microsoft.com/office/spreadsheetml/2009/9/main" objectType="Radio" checked="Checked"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firstButton="1" fmlaLink="$AP$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P$58"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checked="Checked" lockText="1" noThreeD="1"/>
</file>

<file path=xl/ctrlProps/ctrlProp256.xml><?xml version="1.0" encoding="utf-8"?>
<formControlPr xmlns="http://schemas.microsoft.com/office/spreadsheetml/2009/9/main" objectType="Radio" firstButton="1" fmlaLink="$AP$60"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checked="Checked" lockText="1" noThreeD="1"/>
</file>

<file path=xl/ctrlProps/ctrlProp259.xml><?xml version="1.0" encoding="utf-8"?>
<formControlPr xmlns="http://schemas.microsoft.com/office/spreadsheetml/2009/9/main" objectType="Radio" firstButton="1" fmlaLink="$AH$57"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Radio" firstButton="1" fmlaLink="$AH$58" lockText="1" noThreeD="1"/>
</file>

<file path=xl/ctrlProps/ctrlProp262.xml><?xml version="1.0" encoding="utf-8"?>
<formControlPr xmlns="http://schemas.microsoft.com/office/spreadsheetml/2009/9/main" objectType="Radio" lockText="1" noThreeD="1"/>
</file>

<file path=xl/ctrlProps/ctrlProp263.xml><?xml version="1.0" encoding="utf-8"?>
<formControlPr xmlns="http://schemas.microsoft.com/office/spreadsheetml/2009/9/main" objectType="Radio" checked="Checked" lockText="1" noThreeD="1"/>
</file>

<file path=xl/ctrlProps/ctrlProp264.xml><?xml version="1.0" encoding="utf-8"?>
<formControlPr xmlns="http://schemas.microsoft.com/office/spreadsheetml/2009/9/main" objectType="Radio" firstButton="1" fmlaLink="$AH$59"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checked="Checked" lockText="1" noThreeD="1"/>
</file>

<file path=xl/ctrlProps/ctrlProp267.xml><?xml version="1.0" encoding="utf-8"?>
<formControlPr xmlns="http://schemas.microsoft.com/office/spreadsheetml/2009/9/main" objectType="Radio" firstButton="1" fmlaLink="$AH$63" lockText="1" noThreeD="1"/>
</file>

<file path=xl/ctrlProps/ctrlProp268.xml><?xml version="1.0" encoding="utf-8"?>
<formControlPr xmlns="http://schemas.microsoft.com/office/spreadsheetml/2009/9/main" objectType="Radio" checked="Checked" lockText="1" noThreeD="1"/>
</file>

<file path=xl/ctrlProps/ctrlProp269.xml><?xml version="1.0" encoding="utf-8"?>
<formControlPr xmlns="http://schemas.microsoft.com/office/spreadsheetml/2009/9/main" objectType="Radio" firstButton="1" fmlaLink="$AP$63"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Radio" checked="Checked" lockText="1"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Radio" firstButton="1" fmlaLink="$AH$60" lockText="1" noThreeD="1"/>
</file>

<file path=xl/ctrlProps/ctrlProp276.xml><?xml version="1.0" encoding="utf-8"?>
<formControlPr xmlns="http://schemas.microsoft.com/office/spreadsheetml/2009/9/main" objectType="Radio" lockText="1" noThreeD="1"/>
</file>

<file path=xl/ctrlProps/ctrlProp277.xml><?xml version="1.0" encoding="utf-8"?>
<formControlPr xmlns="http://schemas.microsoft.com/office/spreadsheetml/2009/9/main" objectType="Radio" checked="Checked" lockText="1"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Radio" firstButton="1" fmlaLink="$AP$62" lockText="1" noThreeD="1"/>
</file>

<file path=xl/ctrlProps/ctrlProp289.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firstButton="1" lockText="1" noThreeD="1"/>
</file>

<file path=xl/ctrlProps/ctrlProp291.xml><?xml version="1.0" encoding="utf-8"?>
<formControlPr xmlns="http://schemas.microsoft.com/office/spreadsheetml/2009/9/main" objectType="Radio" firstButton="1" fmlaLink="$AP$57" lockText="1" noThreeD="1"/>
</file>

<file path=xl/ctrlProps/ctrlProp292.xml><?xml version="1.0" encoding="utf-8"?>
<formControlPr xmlns="http://schemas.microsoft.com/office/spreadsheetml/2009/9/main" objectType="Radio" firstButton="1" fmlaLink="$AP$59"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checked="Checked" lockText="1" noThreeD="1"/>
</file>

<file path=xl/ctrlProps/ctrlProp295.xml><?xml version="1.0" encoding="utf-8"?>
<formControlPr xmlns="http://schemas.microsoft.com/office/spreadsheetml/2009/9/main" objectType="Radio" firstButton="1" fmlaLink="$AH$61"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H$62" lockText="1" noThreeD="1"/>
</file>

<file path=xl/ctrlProps/ctrlProp298.xml><?xml version="1.0" encoding="utf-8"?>
<formControlPr xmlns="http://schemas.microsoft.com/office/spreadsheetml/2009/9/main" objectType="Radio" checked="Checked" lockText="1"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P$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P$58"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checked="Checked" lockText="1" noThreeD="1"/>
</file>

<file path=xl/ctrlProps/ctrlProp305.xml><?xml version="1.0" encoding="utf-8"?>
<formControlPr xmlns="http://schemas.microsoft.com/office/spreadsheetml/2009/9/main" objectType="Radio" firstButton="1" fmlaLink="$AP$60"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Radio" checked="Checked" lockText="1" noThreeD="1"/>
</file>

<file path=xl/ctrlProps/ctrlProp308.xml><?xml version="1.0" encoding="utf-8"?>
<formControlPr xmlns="http://schemas.microsoft.com/office/spreadsheetml/2009/9/main" objectType="Radio" firstButton="1" fmlaLink="$AH$57"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firstButton="1" fmlaLink="$AH$58"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checked="Checked" lockText="1" noThreeD="1"/>
</file>

<file path=xl/ctrlProps/ctrlProp313.xml><?xml version="1.0" encoding="utf-8"?>
<formControlPr xmlns="http://schemas.microsoft.com/office/spreadsheetml/2009/9/main" objectType="Radio" firstButton="1" fmlaLink="$AH$59"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checked="Checked" lockText="1" noThreeD="1"/>
</file>

<file path=xl/ctrlProps/ctrlProp316.xml><?xml version="1.0" encoding="utf-8"?>
<formControlPr xmlns="http://schemas.microsoft.com/office/spreadsheetml/2009/9/main" objectType="Radio" firstButton="1" fmlaLink="$AH$63" lockText="1" noThreeD="1"/>
</file>

<file path=xl/ctrlProps/ctrlProp317.xml><?xml version="1.0" encoding="utf-8"?>
<formControlPr xmlns="http://schemas.microsoft.com/office/spreadsheetml/2009/9/main" objectType="Radio" checked="Checked" lockText="1" noThreeD="1"/>
</file>

<file path=xl/ctrlProps/ctrlProp318.xml><?xml version="1.0" encoding="utf-8"?>
<formControlPr xmlns="http://schemas.microsoft.com/office/spreadsheetml/2009/9/main" objectType="Radio" firstButton="1" fmlaLink="$AP$63" lockText="1" noThreeD="1"/>
</file>

<file path=xl/ctrlProps/ctrlProp319.xml><?xml version="1.0" encoding="utf-8"?>
<formControlPr xmlns="http://schemas.microsoft.com/office/spreadsheetml/2009/9/main" objectType="Radio" checked="Checked" lockText="1"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Radio" firstButton="1" fmlaLink="$AH$60"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checked="Checked" lockText="1"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GBox" noThreeD="1"/>
</file>

<file path=xl/ctrlProps/ctrlProp337.xml><?xml version="1.0" encoding="utf-8"?>
<formControlPr xmlns="http://schemas.microsoft.com/office/spreadsheetml/2009/9/main" objectType="Radio" firstButton="1" fmlaLink="$AP$62" lockText="1" noThreeD="1"/>
</file>

<file path=xl/ctrlProps/ctrlProp338.xml><?xml version="1.0" encoding="utf-8"?>
<formControlPr xmlns="http://schemas.microsoft.com/office/spreadsheetml/2009/9/main" objectType="Radio" checked="Checked" lockText="1" noThreeD="1"/>
</file>

<file path=xl/ctrlProps/ctrlProp339.xml><?xml version="1.0" encoding="utf-8"?>
<formControlPr xmlns="http://schemas.microsoft.com/office/spreadsheetml/2009/9/main" objectType="Radio" firstButton="1"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7" lockText="1" noThreeD="1"/>
</file>

<file path=xl/ctrlProps/ctrlProp341.xml><?xml version="1.0" encoding="utf-8"?>
<formControlPr xmlns="http://schemas.microsoft.com/office/spreadsheetml/2009/9/main" objectType="Radio" firstButton="1" fmlaLink="$AP$59" lockText="1" noThreeD="1"/>
</file>

<file path=xl/ctrlProps/ctrlProp342.xml><?xml version="1.0" encoding="utf-8"?>
<formControlPr xmlns="http://schemas.microsoft.com/office/spreadsheetml/2009/9/main" objectType="Radio" lockText="1" noThreeD="1"/>
</file>

<file path=xl/ctrlProps/ctrlProp343.xml><?xml version="1.0" encoding="utf-8"?>
<formControlPr xmlns="http://schemas.microsoft.com/office/spreadsheetml/2009/9/main" objectType="Radio" checked="Checked" lockText="1" noThreeD="1"/>
</file>

<file path=xl/ctrlProps/ctrlProp344.xml><?xml version="1.0" encoding="utf-8"?>
<formControlPr xmlns="http://schemas.microsoft.com/office/spreadsheetml/2009/9/main" objectType="Radio" firstButton="1" fmlaLink="$AH$61"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H$62" lockText="1" noThreeD="1"/>
</file>

<file path=xl/ctrlProps/ctrlProp347.xml><?xml version="1.0" encoding="utf-8"?>
<formControlPr xmlns="http://schemas.microsoft.com/office/spreadsheetml/2009/9/main" objectType="Radio" checked="Checked" lockText="1"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Radio" firstButton="1" fmlaLink="$AP$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P$58"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checked="Checked" lockText="1" noThreeD="1"/>
</file>

<file path=xl/ctrlProps/ctrlProp354.xml><?xml version="1.0" encoding="utf-8"?>
<formControlPr xmlns="http://schemas.microsoft.com/office/spreadsheetml/2009/9/main" objectType="Radio" firstButton="1" fmlaLink="$AP$60"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checked="Checked" lockText="1" noThreeD="1"/>
</file>

<file path=xl/ctrlProps/ctrlProp357.xml><?xml version="1.0" encoding="utf-8"?>
<formControlPr xmlns="http://schemas.microsoft.com/office/spreadsheetml/2009/9/main" objectType="Radio" firstButton="1" fmlaLink="$AH$57"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firstButton="1" fmlaLink="$AH$58" lockText="1" noThreeD="1"/>
</file>

<file path=xl/ctrlProps/ctrlProp36.xml><?xml version="1.0" encoding="utf-8"?>
<formControlPr xmlns="http://schemas.microsoft.com/office/spreadsheetml/2009/9/main" objectType="CheckBox" checked="Checked" fmlaLink="$AM$167"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checked="Checked" lockText="1" noThreeD="1"/>
</file>

<file path=xl/ctrlProps/ctrlProp362.xml><?xml version="1.0" encoding="utf-8"?>
<formControlPr xmlns="http://schemas.microsoft.com/office/spreadsheetml/2009/9/main" objectType="Radio" firstButton="1" fmlaLink="$AH$59"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Radio" checked="Checked" lockText="1" noThreeD="1"/>
</file>

<file path=xl/ctrlProps/ctrlProp365.xml><?xml version="1.0" encoding="utf-8"?>
<formControlPr xmlns="http://schemas.microsoft.com/office/spreadsheetml/2009/9/main" objectType="Radio" firstButton="1" fmlaLink="$AH$63" lockText="1" noThreeD="1"/>
</file>

<file path=xl/ctrlProps/ctrlProp366.xml><?xml version="1.0" encoding="utf-8"?>
<formControlPr xmlns="http://schemas.microsoft.com/office/spreadsheetml/2009/9/main" objectType="Radio" checked="Checked" lockText="1" noThreeD="1"/>
</file>

<file path=xl/ctrlProps/ctrlProp367.xml><?xml version="1.0" encoding="utf-8"?>
<formControlPr xmlns="http://schemas.microsoft.com/office/spreadsheetml/2009/9/main" objectType="Radio" firstButton="1" fmlaLink="$AP$63" lockText="1" noThreeD="1"/>
</file>

<file path=xl/ctrlProps/ctrlProp368.xml><?xml version="1.0" encoding="utf-8"?>
<formControlPr xmlns="http://schemas.microsoft.com/office/spreadsheetml/2009/9/main" objectType="Radio" checked="Checked" lockText="1"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8"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Radio" firstButton="1" fmlaLink="$AH$60"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Radio" checked="Checked" lockText="1"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9"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GBox" noThreeD="1"/>
</file>

<file path=xl/ctrlProps/ctrlProp386.xml><?xml version="1.0" encoding="utf-8"?>
<formControlPr xmlns="http://schemas.microsoft.com/office/spreadsheetml/2009/9/main" objectType="Radio" firstButton="1" fmlaLink="$AP$62" lockText="1" noThreeD="1"/>
</file>

<file path=xl/ctrlProps/ctrlProp387.xml><?xml version="1.0" encoding="utf-8"?>
<formControlPr xmlns="http://schemas.microsoft.com/office/spreadsheetml/2009/9/main" objectType="Radio" checked="Checked" lockText="1" noThreeD="1"/>
</file>

<file path=xl/ctrlProps/ctrlProp388.xml><?xml version="1.0" encoding="utf-8"?>
<formControlPr xmlns="http://schemas.microsoft.com/office/spreadsheetml/2009/9/main" objectType="Radio" firstButton="1" lockText="1" noThreeD="1"/>
</file>

<file path=xl/ctrlProps/ctrlProp389.xml><?xml version="1.0" encoding="utf-8"?>
<formControlPr xmlns="http://schemas.microsoft.com/office/spreadsheetml/2009/9/main" objectType="Radio" firstButton="1" fmlaLink="$AP$57" lockText="1" noThreeD="1"/>
</file>

<file path=xl/ctrlProps/ctrlProp39.xml><?xml version="1.0" encoding="utf-8"?>
<formControlPr xmlns="http://schemas.microsoft.com/office/spreadsheetml/2009/9/main" objectType="CheckBox" fmlaLink="$AM$170" lockText="1" noThreeD="1"/>
</file>

<file path=xl/ctrlProps/ctrlProp390.xml><?xml version="1.0" encoding="utf-8"?>
<formControlPr xmlns="http://schemas.microsoft.com/office/spreadsheetml/2009/9/main" objectType="Radio" firstButton="1" fmlaLink="$AP$59"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checked="Checked" lockText="1" noThreeD="1"/>
</file>

<file path=xl/ctrlProps/ctrlProp393.xml><?xml version="1.0" encoding="utf-8"?>
<formControlPr xmlns="http://schemas.microsoft.com/office/spreadsheetml/2009/9/main" objectType="Radio" firstButton="1" fmlaLink="$AH$61"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H$62" lockText="1" noThreeD="1"/>
</file>

<file path=xl/ctrlProps/ctrlProp396.xml><?xml version="1.0" encoding="utf-8"?>
<formControlPr xmlns="http://schemas.microsoft.com/office/spreadsheetml/2009/9/main" objectType="Radio" checked="Checked" lockText="1"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Radio" firstButton="1" fmlaLink="$AP$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checked="Checked" fmlaLink="$AM$171" lockText="1" noThreeD="1"/>
</file>

<file path=xl/ctrlProps/ctrlProp400.xml><?xml version="1.0" encoding="utf-8"?>
<formControlPr xmlns="http://schemas.microsoft.com/office/spreadsheetml/2009/9/main" objectType="Radio" firstButton="1" fmlaLink="$AP$58"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checked="Checked" lockText="1" noThreeD="1"/>
</file>

<file path=xl/ctrlProps/ctrlProp403.xml><?xml version="1.0" encoding="utf-8"?>
<formControlPr xmlns="http://schemas.microsoft.com/office/spreadsheetml/2009/9/main" objectType="Radio" firstButton="1" fmlaLink="$AP$60"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checked="Checked" lockText="1" noThreeD="1"/>
</file>

<file path=xl/ctrlProps/ctrlProp406.xml><?xml version="1.0" encoding="utf-8"?>
<formControlPr xmlns="http://schemas.microsoft.com/office/spreadsheetml/2009/9/main" objectType="Radio" firstButton="1" fmlaLink="$AH$57" lockText="1" noThreeD="1"/>
</file>

<file path=xl/ctrlProps/ctrlProp407.xml><?xml version="1.0" encoding="utf-8"?>
<formControlPr xmlns="http://schemas.microsoft.com/office/spreadsheetml/2009/9/main" objectType="Radio" lockText="1" noThreeD="1"/>
</file>

<file path=xl/ctrlProps/ctrlProp408.xml><?xml version="1.0" encoding="utf-8"?>
<formControlPr xmlns="http://schemas.microsoft.com/office/spreadsheetml/2009/9/main" objectType="Radio" firstButton="1" fmlaLink="$AH$58"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checked="Checked" fmlaLink="$AM$172" lockText="1" noThreeD="1"/>
</file>

<file path=xl/ctrlProps/ctrlProp410.xml><?xml version="1.0" encoding="utf-8"?>
<formControlPr xmlns="http://schemas.microsoft.com/office/spreadsheetml/2009/9/main" objectType="Radio" checked="Checked" lockText="1" noThreeD="1"/>
</file>

<file path=xl/ctrlProps/ctrlProp411.xml><?xml version="1.0" encoding="utf-8"?>
<formControlPr xmlns="http://schemas.microsoft.com/office/spreadsheetml/2009/9/main" objectType="Radio" firstButton="1" fmlaLink="$AH$59"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checked="Checked" lockText="1" noThreeD="1"/>
</file>

<file path=xl/ctrlProps/ctrlProp414.xml><?xml version="1.0" encoding="utf-8"?>
<formControlPr xmlns="http://schemas.microsoft.com/office/spreadsheetml/2009/9/main" objectType="Radio" firstButton="1" fmlaLink="$AH$63" lockText="1" noThreeD="1"/>
</file>

<file path=xl/ctrlProps/ctrlProp415.xml><?xml version="1.0" encoding="utf-8"?>
<formControlPr xmlns="http://schemas.microsoft.com/office/spreadsheetml/2009/9/main" objectType="Radio" checked="Checked" lockText="1" noThreeD="1"/>
</file>

<file path=xl/ctrlProps/ctrlProp416.xml><?xml version="1.0" encoding="utf-8"?>
<formControlPr xmlns="http://schemas.microsoft.com/office/spreadsheetml/2009/9/main" objectType="Radio" firstButton="1" fmlaLink="$AP$63" lockText="1" noThreeD="1"/>
</file>

<file path=xl/ctrlProps/ctrlProp417.xml><?xml version="1.0" encoding="utf-8"?>
<formControlPr xmlns="http://schemas.microsoft.com/office/spreadsheetml/2009/9/main" objectType="Radio" checked="Checked" lockText="1"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3"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Radio" firstButton="1" fmlaLink="$AH$60"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checked="Checked" lockText="1"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4"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Radio" firstButton="1" fmlaLink="$AP$62" lockText="1" noThreeD="1"/>
</file>

<file path=xl/ctrlProps/ctrlProp436.xml><?xml version="1.0" encoding="utf-8"?>
<formControlPr xmlns="http://schemas.microsoft.com/office/spreadsheetml/2009/9/main" objectType="Radio" checked="Checked" lockText="1" noThreeD="1"/>
</file>

<file path=xl/ctrlProps/ctrlProp437.xml><?xml version="1.0" encoding="utf-8"?>
<formControlPr xmlns="http://schemas.microsoft.com/office/spreadsheetml/2009/9/main" objectType="Radio" firstButton="1" lockText="1" noThreeD="1"/>
</file>

<file path=xl/ctrlProps/ctrlProp438.xml><?xml version="1.0" encoding="utf-8"?>
<formControlPr xmlns="http://schemas.microsoft.com/office/spreadsheetml/2009/9/main" objectType="Radio" firstButton="1" fmlaLink="$AP$57" lockText="1" noThreeD="1"/>
</file>

<file path=xl/ctrlProps/ctrlProp439.xml><?xml version="1.0" encoding="utf-8"?>
<formControlPr xmlns="http://schemas.microsoft.com/office/spreadsheetml/2009/9/main" objectType="Radio" firstButton="1" fmlaLink="$AP$59" lockText="1" noThreeD="1"/>
</file>

<file path=xl/ctrlProps/ctrlProp44.xml><?xml version="1.0" encoding="utf-8"?>
<formControlPr xmlns="http://schemas.microsoft.com/office/spreadsheetml/2009/9/main" objectType="CheckBox" checked="Checked" fmlaLink="$AM$154" lockText="1"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checked="Checked" lockText="1" noThreeD="1"/>
</file>

<file path=xl/ctrlProps/ctrlProp442.xml><?xml version="1.0" encoding="utf-8"?>
<formControlPr xmlns="http://schemas.microsoft.com/office/spreadsheetml/2009/9/main" objectType="Radio" firstButton="1" fmlaLink="$AH$61"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H$62" lockText="1" noThreeD="1"/>
</file>

<file path=xl/ctrlProps/ctrlProp445.xml><?xml version="1.0" encoding="utf-8"?>
<formControlPr xmlns="http://schemas.microsoft.com/office/spreadsheetml/2009/9/main" objectType="Radio" checked="Checked" lockText="1"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Radio" firstButton="1" fmlaLink="$AP$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P$58" lockText="1" noThreeD="1"/>
</file>

<file path=xl/ctrlProps/ctrlProp45.xml><?xml version="1.0" encoding="utf-8"?>
<formControlPr xmlns="http://schemas.microsoft.com/office/spreadsheetml/2009/9/main" objectType="CheckBox" fmlaLink="$AM$175" lockText="1"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checked="Checked" lockText="1" noThreeD="1"/>
</file>

<file path=xl/ctrlProps/ctrlProp452.xml><?xml version="1.0" encoding="utf-8"?>
<formControlPr xmlns="http://schemas.microsoft.com/office/spreadsheetml/2009/9/main" objectType="Radio" firstButton="1" fmlaLink="$AP$60"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Radio" checked="Checked" lockText="1" noThreeD="1"/>
</file>

<file path=xl/ctrlProps/ctrlProp455.xml><?xml version="1.0" encoding="utf-8"?>
<formControlPr xmlns="http://schemas.microsoft.com/office/spreadsheetml/2009/9/main" objectType="Radio" firstButton="1" fmlaLink="$AH$57"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Radio" firstButton="1" fmlaLink="$AH$58"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checked="Checked" lockText="1" noThreeD="1"/>
</file>

<file path=xl/ctrlProps/ctrlProp46.xml><?xml version="1.0" encoding="utf-8"?>
<formControlPr xmlns="http://schemas.microsoft.com/office/spreadsheetml/2009/9/main" objectType="CheckBox" fmlaLink="$AM$176" lockText="1" noThreeD="1"/>
</file>

<file path=xl/ctrlProps/ctrlProp460.xml><?xml version="1.0" encoding="utf-8"?>
<formControlPr xmlns="http://schemas.microsoft.com/office/spreadsheetml/2009/9/main" objectType="Radio" firstButton="1" fmlaLink="$AH$59"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Radio" checked="Checked" lockText="1" noThreeD="1"/>
</file>

<file path=xl/ctrlProps/ctrlProp463.xml><?xml version="1.0" encoding="utf-8"?>
<formControlPr xmlns="http://schemas.microsoft.com/office/spreadsheetml/2009/9/main" objectType="Radio" firstButton="1" fmlaLink="$AH$63" lockText="1" noThreeD="1"/>
</file>

<file path=xl/ctrlProps/ctrlProp464.xml><?xml version="1.0" encoding="utf-8"?>
<formControlPr xmlns="http://schemas.microsoft.com/office/spreadsheetml/2009/9/main" objectType="Radio" checked="Checked" lockText="1" noThreeD="1"/>
</file>

<file path=xl/ctrlProps/ctrlProp465.xml><?xml version="1.0" encoding="utf-8"?>
<formControlPr xmlns="http://schemas.microsoft.com/office/spreadsheetml/2009/9/main" objectType="Radio" firstButton="1" fmlaLink="$AP$63" lockText="1" noThreeD="1"/>
</file>

<file path=xl/ctrlProps/ctrlProp466.xml><?xml version="1.0" encoding="utf-8"?>
<formControlPr xmlns="http://schemas.microsoft.com/office/spreadsheetml/2009/9/main" objectType="Radio" checked="Checked" lockText="1"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7" lockText="1"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Radio" firstButton="1" fmlaLink="$AH$60"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checked="Checked" lockText="1"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8"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Radio" firstButton="1" fmlaLink="$AP$62" lockText="1" noThreeD="1"/>
</file>

<file path=xl/ctrlProps/ctrlProp485.xml><?xml version="1.0" encoding="utf-8"?>
<formControlPr xmlns="http://schemas.microsoft.com/office/spreadsheetml/2009/9/main" objectType="Radio" checked="Checked" lockText="1" noThreeD="1"/>
</file>

<file path=xl/ctrlProps/ctrlProp486.xml><?xml version="1.0" encoding="utf-8"?>
<formControlPr xmlns="http://schemas.microsoft.com/office/spreadsheetml/2009/9/main" objectType="Radio" firstButton="1" lockText="1" noThreeD="1"/>
</file>

<file path=xl/ctrlProps/ctrlProp487.xml><?xml version="1.0" encoding="utf-8"?>
<formControlPr xmlns="http://schemas.microsoft.com/office/spreadsheetml/2009/9/main" objectType="Radio" firstButton="1" fmlaLink="$AP$57" lockText="1" noThreeD="1"/>
</file>

<file path=xl/ctrlProps/ctrlProp488.xml><?xml version="1.0" encoding="utf-8"?>
<formControlPr xmlns="http://schemas.microsoft.com/office/spreadsheetml/2009/9/main" objectType="Radio" firstButton="1" fmlaLink="$AP$59"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CheckBox" checked="Checked" fmlaLink="$AM$182" lockText="1" noThreeD="1"/>
</file>

<file path=xl/ctrlProps/ctrlProp490.xml><?xml version="1.0" encoding="utf-8"?>
<formControlPr xmlns="http://schemas.microsoft.com/office/spreadsheetml/2009/9/main" objectType="Radio" checked="Checked" lockText="1" noThreeD="1"/>
</file>

<file path=xl/ctrlProps/ctrlProp491.xml><?xml version="1.0" encoding="utf-8"?>
<formControlPr xmlns="http://schemas.microsoft.com/office/spreadsheetml/2009/9/main" objectType="Radio" firstButton="1" fmlaLink="$AH$61"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H$62" lockText="1" noThreeD="1"/>
</file>

<file path=xl/ctrlProps/ctrlProp494.xml><?xml version="1.0" encoding="utf-8"?>
<formControlPr xmlns="http://schemas.microsoft.com/office/spreadsheetml/2009/9/main" objectType="Radio" checked="Checked" lockText="1"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Radio" firstButton="1" fmlaLink="$AP$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P$58" lockText="1" noThreeD="1"/>
</file>

<file path=xl/ctrlProps/ctrlProp49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3" lockText="1" noThreeD="1"/>
</file>

<file path=xl/ctrlProps/ctrlProp500.xml><?xml version="1.0" encoding="utf-8"?>
<formControlPr xmlns="http://schemas.microsoft.com/office/spreadsheetml/2009/9/main" objectType="Radio" checked="Checked" lockText="1" noThreeD="1"/>
</file>

<file path=xl/ctrlProps/ctrlProp501.xml><?xml version="1.0" encoding="utf-8"?>
<formControlPr xmlns="http://schemas.microsoft.com/office/spreadsheetml/2009/9/main" objectType="Radio" firstButton="1" fmlaLink="$AP$60" lockText="1" noThreeD="1"/>
</file>

<file path=xl/ctrlProps/ctrlProp502.xml><?xml version="1.0" encoding="utf-8"?>
<formControlPr xmlns="http://schemas.microsoft.com/office/spreadsheetml/2009/9/main" objectType="Radio" lockText="1" noThreeD="1"/>
</file>

<file path=xl/ctrlProps/ctrlProp503.xml><?xml version="1.0" encoding="utf-8"?>
<formControlPr xmlns="http://schemas.microsoft.com/office/spreadsheetml/2009/9/main" objectType="Radio" checked="Checked" lockText="1" noThreeD="1"/>
</file>

<file path=xl/ctrlProps/ctrlProp504.xml><?xml version="1.0" encoding="utf-8"?>
<formControlPr xmlns="http://schemas.microsoft.com/office/spreadsheetml/2009/9/main" objectType="Radio" firstButton="1" fmlaLink="$AH$57" lockText="1" noThreeD="1"/>
</file>

<file path=xl/ctrlProps/ctrlProp505.xml><?xml version="1.0" encoding="utf-8"?>
<formControlPr xmlns="http://schemas.microsoft.com/office/spreadsheetml/2009/9/main" objectType="Radio" lockText="1" noThreeD="1"/>
</file>

<file path=xl/ctrlProps/ctrlProp506.xml><?xml version="1.0" encoding="utf-8"?>
<formControlPr xmlns="http://schemas.microsoft.com/office/spreadsheetml/2009/9/main" objectType="Radio" firstButton="1" fmlaLink="$AH$58"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Radio" checked="Checked" lockText="1" noThreeD="1"/>
</file>

<file path=xl/ctrlProps/ctrlProp509.xml><?xml version="1.0" encoding="utf-8"?>
<formControlPr xmlns="http://schemas.microsoft.com/office/spreadsheetml/2009/9/main" objectType="Radio" firstButton="1" fmlaLink="$AH$59" lockText="1" noThreeD="1"/>
</file>

<file path=xl/ctrlProps/ctrlProp51.xml><?xml version="1.0" encoding="utf-8"?>
<formControlPr xmlns="http://schemas.microsoft.com/office/spreadsheetml/2009/9/main" objectType="CheckBox" checked="Checked" fmlaLink="$AM$188" lockText="1"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Radio" checked="Checked" lockText="1" noThreeD="1"/>
</file>

<file path=xl/ctrlProps/ctrlProp512.xml><?xml version="1.0" encoding="utf-8"?>
<formControlPr xmlns="http://schemas.microsoft.com/office/spreadsheetml/2009/9/main" objectType="Radio" firstButton="1" fmlaLink="$AH$63" lockText="1" noThreeD="1"/>
</file>

<file path=xl/ctrlProps/ctrlProp513.xml><?xml version="1.0" encoding="utf-8"?>
<formControlPr xmlns="http://schemas.microsoft.com/office/spreadsheetml/2009/9/main" objectType="Radio" checked="Checked" lockText="1" noThreeD="1"/>
</file>

<file path=xl/ctrlProps/ctrlProp514.xml><?xml version="1.0" encoding="utf-8"?>
<formControlPr xmlns="http://schemas.microsoft.com/office/spreadsheetml/2009/9/main" objectType="Radio" firstButton="1" fmlaLink="$AP$63" lockText="1" noThreeD="1"/>
</file>

<file path=xl/ctrlProps/ctrlProp515.xml><?xml version="1.0" encoding="utf-8"?>
<formControlPr xmlns="http://schemas.microsoft.com/office/spreadsheetml/2009/9/main" objectType="Radio" checked="Checked" lockText="1"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CheckBox" checked="Checked" fmlaLink="$AM$189" lockText="1" noThreeD="1"/>
</file>

<file path=xl/ctrlProps/ctrlProp520.xml><?xml version="1.0" encoding="utf-8"?>
<formControlPr xmlns="http://schemas.microsoft.com/office/spreadsheetml/2009/9/main" objectType="Radio" firstButton="1" fmlaLink="$AH$60" lockText="1" noThreeD="1"/>
</file>

<file path=xl/ctrlProps/ctrlProp521.xml><?xml version="1.0" encoding="utf-8"?>
<formControlPr xmlns="http://schemas.microsoft.com/office/spreadsheetml/2009/9/main" objectType="Radio" lockText="1" noThreeD="1"/>
</file>

<file path=xl/ctrlProps/ctrlProp522.xml><?xml version="1.0" encoding="utf-8"?>
<formControlPr xmlns="http://schemas.microsoft.com/office/spreadsheetml/2009/9/main" objectType="Radio" checked="Checked" lockText="1"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90"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Radio" firstButton="1" fmlaLink="$AP$62" lockText="1" noThreeD="1"/>
</file>

<file path=xl/ctrlProps/ctrlProp534.xml><?xml version="1.0" encoding="utf-8"?>
<formControlPr xmlns="http://schemas.microsoft.com/office/spreadsheetml/2009/9/main" objectType="Radio" checked="Checked" lockText="1" noThreeD="1"/>
</file>

<file path=xl/ctrlProps/ctrlProp535.xml><?xml version="1.0" encoding="utf-8"?>
<formControlPr xmlns="http://schemas.microsoft.com/office/spreadsheetml/2009/9/main" objectType="Radio" firstButton="1" lockText="1" noThreeD="1"/>
</file>

<file path=xl/ctrlProps/ctrlProp536.xml><?xml version="1.0" encoding="utf-8"?>
<formControlPr xmlns="http://schemas.microsoft.com/office/spreadsheetml/2009/9/main" objectType="Radio" firstButton="1" fmlaLink="$AP$57" lockText="1" noThreeD="1"/>
</file>

<file path=xl/ctrlProps/ctrlProp537.xml><?xml version="1.0" encoding="utf-8"?>
<formControlPr xmlns="http://schemas.microsoft.com/office/spreadsheetml/2009/9/main" objectType="Radio" firstButton="1" fmlaLink="$AP$59" lockText="1" noThreeD="1"/>
</file>

<file path=xl/ctrlProps/ctrlProp538.xml><?xml version="1.0" encoding="utf-8"?>
<formControlPr xmlns="http://schemas.microsoft.com/office/spreadsheetml/2009/9/main" objectType="Radio" lockText="1" noThreeD="1"/>
</file>

<file path=xl/ctrlProps/ctrlProp539.xml><?xml version="1.0" encoding="utf-8"?>
<formControlPr xmlns="http://schemas.microsoft.com/office/spreadsheetml/2009/9/main" objectType="Radio" checked="Checked" lockText="1" noThreeD="1"/>
</file>

<file path=xl/ctrlProps/ctrlProp54.xml><?xml version="1.0" encoding="utf-8"?>
<formControlPr xmlns="http://schemas.microsoft.com/office/spreadsheetml/2009/9/main" objectType="CheckBox" checked="Checked" fmlaLink="$AM$191" lockText="1" noThreeD="1"/>
</file>

<file path=xl/ctrlProps/ctrlProp540.xml><?xml version="1.0" encoding="utf-8"?>
<formControlPr xmlns="http://schemas.microsoft.com/office/spreadsheetml/2009/9/main" objectType="Radio" firstButton="1" fmlaLink="$AH$61"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H$62" lockText="1" noThreeD="1"/>
</file>

<file path=xl/ctrlProps/ctrlProp543.xml><?xml version="1.0" encoding="utf-8"?>
<formControlPr xmlns="http://schemas.microsoft.com/office/spreadsheetml/2009/9/main" objectType="Radio" checked="Checked" lockText="1"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Radio" firstButton="1" fmlaLink="$AP$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P$58" lockText="1" noThreeD="1"/>
</file>

<file path=xl/ctrlProps/ctrlProp548.xml><?xml version="1.0" encoding="utf-8"?>
<formControlPr xmlns="http://schemas.microsoft.com/office/spreadsheetml/2009/9/main" objectType="Radio" lockText="1" noThreeD="1"/>
</file>

<file path=xl/ctrlProps/ctrlProp549.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CheckBox" checked="Checked" fmlaLink="$AM$192" lockText="1" noThreeD="1"/>
</file>

<file path=xl/ctrlProps/ctrlProp550.xml><?xml version="1.0" encoding="utf-8"?>
<formControlPr xmlns="http://schemas.microsoft.com/office/spreadsheetml/2009/9/main" objectType="Radio" firstButton="1" fmlaLink="$AP$60" lockText="1" noThreeD="1"/>
</file>

<file path=xl/ctrlProps/ctrlProp551.xml><?xml version="1.0" encoding="utf-8"?>
<formControlPr xmlns="http://schemas.microsoft.com/office/spreadsheetml/2009/9/main" objectType="Radio" lockText="1" noThreeD="1"/>
</file>

<file path=xl/ctrlProps/ctrlProp552.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3"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checked="Checked"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CheckBox" fmlaLink="$AM$166" lockText="1" noThreeD="1"/>
</file>

<file path=xl/ctrlProps/ctrlProp63.xml><?xml version="1.0" encoding="utf-8"?>
<formControlPr xmlns="http://schemas.microsoft.com/office/spreadsheetml/2009/9/main" objectType="Radio" checked="Checked" firstButton="1" fmlaLink="$AH$57"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firstButton="1" fmlaLink="$AH$58"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checked="Checked" firstButton="1" fmlaLink="$AH$59"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checked="Checked" firstButton="1" fmlaLink="$AH$60"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checked="Checked" firstButton="1" fmlaLink="$AP$63"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checked="Checked" firstButton="1" fmlaLink="$AP$62"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checked="Checked" firstButton="1" fmlaLink="$AH$63"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checked="Checked" firstButton="1" fmlaLink="$AP$57"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checked="Checked" firstButton="1" fmlaLink="$AP$59"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checked="Checked" firstButton="1" fmlaLink="$AH$61"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checked="Checked" firstButton="1" fmlaLink="$AH$62"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checked="Checked" firstButton="1" fmlaLink="$AP$6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1912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575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099500"/>
              <a:ext cx="18097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8600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720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179</xdr:row>
          <xdr:rowOff>1287</xdr:rowOff>
        </xdr:from>
        <xdr:to>
          <xdr:col>6</xdr:col>
          <xdr:colOff>19050</xdr:colOff>
          <xdr:row>183</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2541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42350"/>
              <a:ext cx="180975" cy="55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6517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28937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184</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575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28575</xdr:rowOff>
        </xdr:from>
        <xdr:to>
          <xdr:col>6</xdr:col>
          <xdr:colOff>0</xdr:colOff>
          <xdr:row>166</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mc:AlternateContent xmlns:mc="http://schemas.openxmlformats.org/markup-compatibility/2006">
    <mc:Choice xmlns:a14="http://schemas.microsoft.com/office/drawing/2010/main" Requires="a14">
      <xdr:twoCellAnchor editAs="oneCell">
        <xdr:from>
          <xdr:col>4</xdr:col>
          <xdr:colOff>190500</xdr:colOff>
          <xdr:row>164</xdr:row>
          <xdr:rowOff>152400</xdr:rowOff>
        </xdr:from>
        <xdr:to>
          <xdr:col>6</xdr:col>
          <xdr:colOff>0</xdr:colOff>
          <xdr:row>166</xdr:row>
          <xdr:rowOff>38100</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000-00004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600574" y="4295775"/>
              <a:ext cx="304804" cy="400050"/>
              <a:chOff x="4492278" y="3772557"/>
              <a:chExt cx="303836" cy="486904"/>
            </a:xfrm>
          </xdr:grpSpPr>
          <xdr:sp macro="" textlink="">
            <xdr:nvSpPr>
              <xdr:cNvPr id="68609" name="Option Button 1" hidden="1">
                <a:extLst>
                  <a:ext uri="{63B3BB69-23CF-44E3-9099-C40C66FF867C}">
                    <a14:compatExt spid="_x0000_s68609"/>
                  </a:ext>
                  <a:ext uri="{FF2B5EF4-FFF2-40B4-BE49-F238E27FC236}">
                    <a16:creationId xmlns:a16="http://schemas.microsoft.com/office/drawing/2014/main" id="{00000000-0008-0000-0900-0000010C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0" name="Option Button 2" hidden="1">
                <a:extLst>
                  <a:ext uri="{63B3BB69-23CF-44E3-9099-C40C66FF867C}">
                    <a14:compatExt spid="_x0000_s68610"/>
                  </a:ext>
                  <a:ext uri="{FF2B5EF4-FFF2-40B4-BE49-F238E27FC236}">
                    <a16:creationId xmlns:a16="http://schemas.microsoft.com/office/drawing/2014/main" id="{00000000-0008-0000-0900-0000020C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91050" y="4848225"/>
              <a:ext cx="304800" cy="714375"/>
              <a:chOff x="4470327" y="4496270"/>
              <a:chExt cx="301792" cy="780086"/>
            </a:xfrm>
          </xdr:grpSpPr>
          <xdr:sp macro="" textlink="">
            <xdr:nvSpPr>
              <xdr:cNvPr id="68611" name="Option Button 3" hidden="1">
                <a:extLst>
                  <a:ext uri="{63B3BB69-23CF-44E3-9099-C40C66FF867C}">
                    <a14:compatExt spid="_x0000_s68611"/>
                  </a:ext>
                  <a:ext uri="{FF2B5EF4-FFF2-40B4-BE49-F238E27FC236}">
                    <a16:creationId xmlns:a16="http://schemas.microsoft.com/office/drawing/2014/main" id="{00000000-0008-0000-0900-0000030C0100}"/>
                  </a:ext>
                </a:extLst>
              </xdr:cNvPr>
              <xdr:cNvSpPr/>
            </xdr:nvSpPr>
            <xdr:spPr bwMode="auto">
              <a:xfrm>
                <a:off x="4470327" y="4496270"/>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2" name="Option Button 4" hidden="1">
                <a:extLst>
                  <a:ext uri="{63B3BB69-23CF-44E3-9099-C40C66FF867C}">
                    <a14:compatExt spid="_x0000_s68612"/>
                  </a:ext>
                  <a:ext uri="{FF2B5EF4-FFF2-40B4-BE49-F238E27FC236}">
                    <a16:creationId xmlns:a16="http://schemas.microsoft.com/office/drawing/2014/main" id="{00000000-0008-0000-0900-0000040C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3" name="Option Button 5" hidden="1">
                <a:extLst>
                  <a:ext uri="{63B3BB69-23CF-44E3-9099-C40C66FF867C}">
                    <a14:compatExt spid="_x0000_s68613"/>
                  </a:ext>
                  <a:ext uri="{FF2B5EF4-FFF2-40B4-BE49-F238E27FC236}">
                    <a16:creationId xmlns:a16="http://schemas.microsoft.com/office/drawing/2014/main" id="{00000000-0008-0000-0900-0000050C0100}"/>
                  </a:ext>
                </a:extLst>
              </xdr:cNvPr>
              <xdr:cNvSpPr/>
            </xdr:nvSpPr>
            <xdr:spPr bwMode="auto">
              <a:xfrm>
                <a:off x="4470327" y="5026730"/>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91051" y="5714997"/>
              <a:ext cx="304806" cy="695326"/>
              <a:chOff x="4540192" y="5456625"/>
              <a:chExt cx="308373" cy="759869"/>
            </a:xfrm>
          </xdr:grpSpPr>
          <xdr:sp macro="" textlink="">
            <xdr:nvSpPr>
              <xdr:cNvPr id="68614" name="Option Button 6" hidden="1">
                <a:extLst>
                  <a:ext uri="{63B3BB69-23CF-44E3-9099-C40C66FF867C}">
                    <a14:compatExt spid="_x0000_s68614"/>
                  </a:ext>
                  <a:ext uri="{FF2B5EF4-FFF2-40B4-BE49-F238E27FC236}">
                    <a16:creationId xmlns:a16="http://schemas.microsoft.com/office/drawing/2014/main" id="{00000000-0008-0000-0900-0000060C0100}"/>
                  </a:ext>
                </a:extLst>
              </xdr:cNvPr>
              <xdr:cNvSpPr/>
            </xdr:nvSpPr>
            <xdr:spPr bwMode="auto">
              <a:xfrm>
                <a:off x="4540192" y="5456625"/>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5" name="Option Button 7" hidden="1">
                <a:extLst>
                  <a:ext uri="{63B3BB69-23CF-44E3-9099-C40C66FF867C}">
                    <a14:compatExt spid="_x0000_s68615"/>
                  </a:ext>
                  <a:ext uri="{FF2B5EF4-FFF2-40B4-BE49-F238E27FC236}">
                    <a16:creationId xmlns:a16="http://schemas.microsoft.com/office/drawing/2014/main" id="{00000000-0008-0000-0900-0000070C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6" name="Option Button 8" hidden="1">
                <a:extLst>
                  <a:ext uri="{63B3BB69-23CF-44E3-9099-C40C66FF867C}">
                    <a14:compatExt spid="_x0000_s68616"/>
                  </a:ext>
                  <a:ext uri="{FF2B5EF4-FFF2-40B4-BE49-F238E27FC236}">
                    <a16:creationId xmlns:a16="http://schemas.microsoft.com/office/drawing/2014/main" id="{00000000-0008-0000-0900-0000080C0100}"/>
                  </a:ext>
                </a:extLst>
              </xdr:cNvPr>
              <xdr:cNvSpPr/>
            </xdr:nvSpPr>
            <xdr:spPr bwMode="auto">
              <a:xfrm>
                <a:off x="4540194" y="5997905"/>
                <a:ext cx="308371" cy="2185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8617" name="Option Button 9" hidden="1">
              <a:extLst>
                <a:ext uri="{63B3BB69-23CF-44E3-9099-C40C66FF867C}">
                  <a14:compatExt spid="_x0000_s68617"/>
                </a:ext>
                <a:ext uri="{FF2B5EF4-FFF2-40B4-BE49-F238E27FC236}">
                  <a16:creationId xmlns:a16="http://schemas.microsoft.com/office/drawing/2014/main" id="{00000000-0008-0000-0900-00000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8618" name="Option Button 10" hidden="1">
              <a:extLst>
                <a:ext uri="{63B3BB69-23CF-44E3-9099-C40C66FF867C}">
                  <a14:compatExt spid="_x0000_s68618"/>
                </a:ext>
                <a:ext uri="{FF2B5EF4-FFF2-40B4-BE49-F238E27FC236}">
                  <a16:creationId xmlns:a16="http://schemas.microsoft.com/office/drawing/2014/main" id="{00000000-0008-0000-0900-00000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962650" y="9105905"/>
              <a:ext cx="304800" cy="371470"/>
              <a:chOff x="5753695" y="8927991"/>
              <a:chExt cx="301792" cy="494744"/>
            </a:xfrm>
          </xdr:grpSpPr>
          <xdr:sp macro="" textlink="">
            <xdr:nvSpPr>
              <xdr:cNvPr id="68619" name="Option Button 11" hidden="1">
                <a:extLst>
                  <a:ext uri="{63B3BB69-23CF-44E3-9099-C40C66FF867C}">
                    <a14:compatExt spid="_x0000_s68619"/>
                  </a:ext>
                  <a:ext uri="{FF2B5EF4-FFF2-40B4-BE49-F238E27FC236}">
                    <a16:creationId xmlns:a16="http://schemas.microsoft.com/office/drawing/2014/main" id="{00000000-0008-0000-0900-00000B0C0100}"/>
                  </a:ext>
                </a:extLst>
              </xdr:cNvPr>
              <xdr:cNvSpPr/>
            </xdr:nvSpPr>
            <xdr:spPr bwMode="auto">
              <a:xfrm>
                <a:off x="5753695" y="8927991"/>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20" name="Option Button 12" hidden="1">
                <a:extLst>
                  <a:ext uri="{63B3BB69-23CF-44E3-9099-C40C66FF867C}">
                    <a14:compatExt spid="_x0000_s68620"/>
                  </a:ext>
                  <a:ext uri="{FF2B5EF4-FFF2-40B4-BE49-F238E27FC236}">
                    <a16:creationId xmlns:a16="http://schemas.microsoft.com/office/drawing/2014/main" id="{00000000-0008-0000-0900-00000C0C0100}"/>
                  </a:ext>
                </a:extLst>
              </xdr:cNvPr>
              <xdr:cNvSpPr/>
            </xdr:nvSpPr>
            <xdr:spPr bwMode="auto">
              <a:xfrm>
                <a:off x="5753695" y="920707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8621" name="Group Box 13" hidden="1">
              <a:extLst>
                <a:ext uri="{63B3BB69-23CF-44E3-9099-C40C66FF867C}">
                  <a14:compatExt spid="_x0000_s68621"/>
                </a:ext>
                <a:ext uri="{FF2B5EF4-FFF2-40B4-BE49-F238E27FC236}">
                  <a16:creationId xmlns:a16="http://schemas.microsoft.com/office/drawing/2014/main" id="{00000000-0008-0000-0900-00000D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8622" name="Group Box 14" hidden="1">
              <a:extLst>
                <a:ext uri="{63B3BB69-23CF-44E3-9099-C40C66FF867C}">
                  <a14:compatExt spid="_x0000_s68622"/>
                </a:ext>
                <a:ext uri="{FF2B5EF4-FFF2-40B4-BE49-F238E27FC236}">
                  <a16:creationId xmlns:a16="http://schemas.microsoft.com/office/drawing/2014/main" id="{00000000-0008-0000-0900-00000E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8623" name="Group Box 15" hidden="1">
              <a:extLst>
                <a:ext uri="{63B3BB69-23CF-44E3-9099-C40C66FF867C}">
                  <a14:compatExt spid="_x0000_s68623"/>
                </a:ext>
                <a:ext uri="{FF2B5EF4-FFF2-40B4-BE49-F238E27FC236}">
                  <a16:creationId xmlns:a16="http://schemas.microsoft.com/office/drawing/2014/main" id="{00000000-0008-0000-0900-00000F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8624" name="Group Box 16" hidden="1">
              <a:extLst>
                <a:ext uri="{63B3BB69-23CF-44E3-9099-C40C66FF867C}">
                  <a14:compatExt spid="_x0000_s68624"/>
                </a:ext>
                <a:ext uri="{FF2B5EF4-FFF2-40B4-BE49-F238E27FC236}">
                  <a16:creationId xmlns:a16="http://schemas.microsoft.com/office/drawing/2014/main" id="{00000000-0008-0000-0900-000010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91051" y="6581775"/>
              <a:ext cx="304806" cy="685800"/>
              <a:chOff x="4540192" y="6438959"/>
              <a:chExt cx="308373" cy="779248"/>
            </a:xfrm>
          </xdr:grpSpPr>
          <xdr:sp macro="" textlink="">
            <xdr:nvSpPr>
              <xdr:cNvPr id="68625" name="Option Button 17" hidden="1">
                <a:extLst>
                  <a:ext uri="{63B3BB69-23CF-44E3-9099-C40C66FF867C}">
                    <a14:compatExt spid="_x0000_s68625"/>
                  </a:ext>
                  <a:ext uri="{FF2B5EF4-FFF2-40B4-BE49-F238E27FC236}">
                    <a16:creationId xmlns:a16="http://schemas.microsoft.com/office/drawing/2014/main" id="{00000000-0008-0000-0900-0000110C0100}"/>
                  </a:ext>
                </a:extLst>
              </xdr:cNvPr>
              <xdr:cNvSpPr/>
            </xdr:nvSpPr>
            <xdr:spPr bwMode="auto">
              <a:xfrm>
                <a:off x="4540192" y="6438959"/>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26" name="Option Button 18" hidden="1">
                <a:extLst>
                  <a:ext uri="{63B3BB69-23CF-44E3-9099-C40C66FF867C}">
                    <a14:compatExt spid="_x0000_s68626"/>
                  </a:ext>
                  <a:ext uri="{FF2B5EF4-FFF2-40B4-BE49-F238E27FC236}">
                    <a16:creationId xmlns:a16="http://schemas.microsoft.com/office/drawing/2014/main" id="{00000000-0008-0000-0900-0000120C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27" name="Option Button 19" hidden="1">
                <a:extLst>
                  <a:ext uri="{63B3BB69-23CF-44E3-9099-C40C66FF867C}">
                    <a14:compatExt spid="_x0000_s68627"/>
                  </a:ext>
                  <a:ext uri="{FF2B5EF4-FFF2-40B4-BE49-F238E27FC236}">
                    <a16:creationId xmlns:a16="http://schemas.microsoft.com/office/drawing/2014/main" id="{00000000-0008-0000-0900-0000130C0100}"/>
                  </a:ext>
                </a:extLst>
              </xdr:cNvPr>
              <xdr:cNvSpPr/>
            </xdr:nvSpPr>
            <xdr:spPr bwMode="auto">
              <a:xfrm>
                <a:off x="4540194" y="7001743"/>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8628" name="Group Box 20" hidden="1">
              <a:extLst>
                <a:ext uri="{63B3BB69-23CF-44E3-9099-C40C66FF867C}">
                  <a14:compatExt spid="_x0000_s68628"/>
                </a:ext>
                <a:ext uri="{FF2B5EF4-FFF2-40B4-BE49-F238E27FC236}">
                  <a16:creationId xmlns:a16="http://schemas.microsoft.com/office/drawing/2014/main" id="{00000000-0008-0000-0900-000014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8629" name="Group Box 21" hidden="1">
              <a:extLst>
                <a:ext uri="{63B3BB69-23CF-44E3-9099-C40C66FF867C}">
                  <a14:compatExt spid="_x0000_s68629"/>
                </a:ext>
                <a:ext uri="{FF2B5EF4-FFF2-40B4-BE49-F238E27FC236}">
                  <a16:creationId xmlns:a16="http://schemas.microsoft.com/office/drawing/2014/main" id="{00000000-0008-0000-0900-000015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8630" name="Group Box 22" hidden="1">
              <a:extLst>
                <a:ext uri="{63B3BB69-23CF-44E3-9099-C40C66FF867C}">
                  <a14:compatExt spid="_x0000_s68630"/>
                </a:ext>
                <a:ext uri="{FF2B5EF4-FFF2-40B4-BE49-F238E27FC236}">
                  <a16:creationId xmlns:a16="http://schemas.microsoft.com/office/drawing/2014/main" id="{00000000-0008-0000-0900-000016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8631" name="Group Box 23" hidden="1">
              <a:extLst>
                <a:ext uri="{63B3BB69-23CF-44E3-9099-C40C66FF867C}">
                  <a14:compatExt spid="_x0000_s68631"/>
                </a:ext>
                <a:ext uri="{FF2B5EF4-FFF2-40B4-BE49-F238E27FC236}">
                  <a16:creationId xmlns:a16="http://schemas.microsoft.com/office/drawing/2014/main" id="{00000000-0008-0000-0900-000017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8632" name="Group Box 24" hidden="1">
              <a:extLst>
                <a:ext uri="{63B3BB69-23CF-44E3-9099-C40C66FF867C}">
                  <a14:compatExt spid="_x0000_s68632"/>
                </a:ext>
                <a:ext uri="{FF2B5EF4-FFF2-40B4-BE49-F238E27FC236}">
                  <a16:creationId xmlns:a16="http://schemas.microsoft.com/office/drawing/2014/main" id="{00000000-0008-0000-0900-000018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8633" name="Group Box 25" hidden="1">
              <a:extLst>
                <a:ext uri="{63B3BB69-23CF-44E3-9099-C40C66FF867C}">
                  <a14:compatExt spid="_x0000_s68633"/>
                </a:ext>
                <a:ext uri="{FF2B5EF4-FFF2-40B4-BE49-F238E27FC236}">
                  <a16:creationId xmlns:a16="http://schemas.microsoft.com/office/drawing/2014/main" id="{00000000-0008-0000-0900-000019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8634" name="Group Box 26" hidden="1">
              <a:extLst>
                <a:ext uri="{63B3BB69-23CF-44E3-9099-C40C66FF867C}">
                  <a14:compatExt spid="_x0000_s68634"/>
                </a:ext>
                <a:ext uri="{FF2B5EF4-FFF2-40B4-BE49-F238E27FC236}">
                  <a16:creationId xmlns:a16="http://schemas.microsoft.com/office/drawing/2014/main" id="{00000000-0008-0000-0900-00001A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8635" name="Group Box 27" hidden="1">
              <a:extLst>
                <a:ext uri="{63B3BB69-23CF-44E3-9099-C40C66FF867C}">
                  <a14:compatExt spid="_x0000_s68635"/>
                </a:ext>
                <a:ext uri="{FF2B5EF4-FFF2-40B4-BE49-F238E27FC236}">
                  <a16:creationId xmlns:a16="http://schemas.microsoft.com/office/drawing/2014/main" id="{00000000-0008-0000-0900-00001B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8636" name="Group Box 28" hidden="1">
              <a:extLst>
                <a:ext uri="{63B3BB69-23CF-44E3-9099-C40C66FF867C}">
                  <a14:compatExt spid="_x0000_s68636"/>
                </a:ext>
                <a:ext uri="{FF2B5EF4-FFF2-40B4-BE49-F238E27FC236}">
                  <a16:creationId xmlns:a16="http://schemas.microsoft.com/office/drawing/2014/main" id="{00000000-0008-0000-0900-00001C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8637" name="Group Box 29" hidden="1">
              <a:extLst>
                <a:ext uri="{63B3BB69-23CF-44E3-9099-C40C66FF867C}">
                  <a14:compatExt spid="_x0000_s68637"/>
                </a:ext>
                <a:ext uri="{FF2B5EF4-FFF2-40B4-BE49-F238E27FC236}">
                  <a16:creationId xmlns:a16="http://schemas.microsoft.com/office/drawing/2014/main" id="{00000000-0008-0000-0900-00001D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962644" y="8239130"/>
              <a:ext cx="228603" cy="695325"/>
              <a:chOff x="5754609" y="8167918"/>
              <a:chExt cx="225534" cy="793302"/>
            </a:xfrm>
          </xdr:grpSpPr>
          <xdr:sp macro="" textlink="">
            <xdr:nvSpPr>
              <xdr:cNvPr id="68638" name="Option Button 30" hidden="1">
                <a:extLst>
                  <a:ext uri="{63B3BB69-23CF-44E3-9099-C40C66FF867C}">
                    <a14:compatExt spid="_x0000_s68638"/>
                  </a:ext>
                  <a:ext uri="{FF2B5EF4-FFF2-40B4-BE49-F238E27FC236}">
                    <a16:creationId xmlns:a16="http://schemas.microsoft.com/office/drawing/2014/main" id="{00000000-0008-0000-0900-00001E0C0100}"/>
                  </a:ext>
                </a:extLst>
              </xdr:cNvPr>
              <xdr:cNvSpPr/>
            </xdr:nvSpPr>
            <xdr:spPr bwMode="auto">
              <a:xfrm>
                <a:off x="5754652" y="8167918"/>
                <a:ext cx="225491"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9" name="Option Button 31" hidden="1">
                <a:extLst>
                  <a:ext uri="{63B3BB69-23CF-44E3-9099-C40C66FF867C}">
                    <a14:compatExt spid="_x0000_s68639"/>
                  </a:ext>
                  <a:ext uri="{FF2B5EF4-FFF2-40B4-BE49-F238E27FC236}">
                    <a16:creationId xmlns:a16="http://schemas.microsoft.com/office/drawing/2014/main" id="{00000000-0008-0000-0900-00001F0C0100}"/>
                  </a:ext>
                </a:extLst>
              </xdr:cNvPr>
              <xdr:cNvSpPr/>
            </xdr:nvSpPr>
            <xdr:spPr bwMode="auto">
              <a:xfrm>
                <a:off x="5754609" y="8722149"/>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962647" y="4276724"/>
              <a:ext cx="304800" cy="419186"/>
              <a:chOff x="44922" y="37725"/>
              <a:chExt cx="3039" cy="4870"/>
            </a:xfrm>
          </xdr:grpSpPr>
          <xdr:sp macro="" textlink="">
            <xdr:nvSpPr>
              <xdr:cNvPr id="68640" name="Option Button 32" hidden="1">
                <a:extLst>
                  <a:ext uri="{63B3BB69-23CF-44E3-9099-C40C66FF867C}">
                    <a14:compatExt spid="_x0000_s68640"/>
                  </a:ext>
                  <a:ext uri="{FF2B5EF4-FFF2-40B4-BE49-F238E27FC236}">
                    <a16:creationId xmlns:a16="http://schemas.microsoft.com/office/drawing/2014/main" id="{00000000-0008-0000-0900-0000200C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1" name="Option Button 33" hidden="1">
                <a:extLst>
                  <a:ext uri="{63B3BB69-23CF-44E3-9099-C40C66FF867C}">
                    <a14:compatExt spid="_x0000_s68641"/>
                  </a:ext>
                  <a:ext uri="{FF2B5EF4-FFF2-40B4-BE49-F238E27FC236}">
                    <a16:creationId xmlns:a16="http://schemas.microsoft.com/office/drawing/2014/main" id="{00000000-0008-0000-0900-0000210C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900-000022000000}"/>
                </a:ext>
              </a:extLst>
            </xdr:cNvPr>
            <xdr:cNvGrpSpPr>
              <a:grpSpLocks/>
            </xdr:cNvGrpSpPr>
          </xdr:nvGrpSpPr>
          <xdr:grpSpPr bwMode="auto">
            <a:xfrm>
              <a:off x="5962681" y="5715000"/>
              <a:ext cx="304800" cy="714375"/>
              <a:chOff x="57537" y="54838"/>
              <a:chExt cx="3018" cy="7876"/>
            </a:xfrm>
          </xdr:grpSpPr>
          <xdr:sp macro="" textlink="">
            <xdr:nvSpPr>
              <xdr:cNvPr id="68642" name="Option Button 34" hidden="1">
                <a:extLst>
                  <a:ext uri="{63B3BB69-23CF-44E3-9099-C40C66FF867C}">
                    <a14:compatExt spid="_x0000_s68642"/>
                  </a:ext>
                  <a:ext uri="{FF2B5EF4-FFF2-40B4-BE49-F238E27FC236}">
                    <a16:creationId xmlns:a16="http://schemas.microsoft.com/office/drawing/2014/main" id="{00000000-0008-0000-0900-0000220C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3" name="Option Button 35" hidden="1">
                <a:extLst>
                  <a:ext uri="{63B3BB69-23CF-44E3-9099-C40C66FF867C}">
                    <a14:compatExt spid="_x0000_s68643"/>
                  </a:ext>
                  <a:ext uri="{FF2B5EF4-FFF2-40B4-BE49-F238E27FC236}">
                    <a16:creationId xmlns:a16="http://schemas.microsoft.com/office/drawing/2014/main" id="{00000000-0008-0000-0900-0000230C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4" name="Option Button 36" hidden="1">
                <a:extLst>
                  <a:ext uri="{63B3BB69-23CF-44E3-9099-C40C66FF867C}">
                    <a14:compatExt spid="_x0000_s68644"/>
                  </a:ext>
                  <a:ext uri="{FF2B5EF4-FFF2-40B4-BE49-F238E27FC236}">
                    <a16:creationId xmlns:a16="http://schemas.microsoft.com/office/drawing/2014/main" id="{00000000-0008-0000-0900-0000240C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9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9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9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900-00002C000000}"/>
                </a:ext>
              </a:extLst>
            </xdr:cNvPr>
            <xdr:cNvGrpSpPr>
              <a:grpSpLocks/>
            </xdr:cNvGrpSpPr>
          </xdr:nvGrpSpPr>
          <xdr:grpSpPr bwMode="auto">
            <a:xfrm>
              <a:off x="4591082" y="7410429"/>
              <a:ext cx="228601" cy="704947"/>
              <a:chOff x="45247" y="72888"/>
              <a:chExt cx="2261" cy="6566"/>
            </a:xfrm>
          </xdr:grpSpPr>
          <xdr:sp macro="" textlink="">
            <xdr:nvSpPr>
              <xdr:cNvPr id="68645" name="Option Button 37" hidden="1">
                <a:extLst>
                  <a:ext uri="{63B3BB69-23CF-44E3-9099-C40C66FF867C}">
                    <a14:compatExt spid="_x0000_s68645"/>
                  </a:ext>
                  <a:ext uri="{FF2B5EF4-FFF2-40B4-BE49-F238E27FC236}">
                    <a16:creationId xmlns:a16="http://schemas.microsoft.com/office/drawing/2014/main" id="{00000000-0008-0000-0900-0000250C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6" name="Option Button 38" hidden="1">
                <a:extLst>
                  <a:ext uri="{63B3BB69-23CF-44E3-9099-C40C66FF867C}">
                    <a14:compatExt spid="_x0000_s68646"/>
                  </a:ext>
                  <a:ext uri="{FF2B5EF4-FFF2-40B4-BE49-F238E27FC236}">
                    <a16:creationId xmlns:a16="http://schemas.microsoft.com/office/drawing/2014/main" id="{00000000-0008-0000-0900-0000260C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9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9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900-000031000000}"/>
                </a:ext>
              </a:extLst>
            </xdr:cNvPr>
            <xdr:cNvGrpSpPr/>
          </xdr:nvGrpSpPr>
          <xdr:grpSpPr>
            <a:xfrm>
              <a:off x="4600568" y="8229599"/>
              <a:ext cx="200025" cy="742956"/>
              <a:chOff x="4529954" y="8163160"/>
              <a:chExt cx="208417" cy="748001"/>
            </a:xfrm>
          </xdr:grpSpPr>
          <xdr:sp macro="" textlink="">
            <xdr:nvSpPr>
              <xdr:cNvPr id="68647" name="Option Button 39" hidden="1">
                <a:extLst>
                  <a:ext uri="{63B3BB69-23CF-44E3-9099-C40C66FF867C}">
                    <a14:compatExt spid="_x0000_s68647"/>
                  </a:ext>
                  <a:ext uri="{FF2B5EF4-FFF2-40B4-BE49-F238E27FC236}">
                    <a16:creationId xmlns:a16="http://schemas.microsoft.com/office/drawing/2014/main" id="{00000000-0008-0000-0900-0000270C0100}"/>
                  </a:ext>
                </a:extLst>
              </xdr:cNvPr>
              <xdr:cNvSpPr/>
            </xdr:nvSpPr>
            <xdr:spPr bwMode="auto">
              <a:xfrm>
                <a:off x="4529954" y="816316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8" name="Option Button 40" hidden="1">
                <a:extLst>
                  <a:ext uri="{63B3BB69-23CF-44E3-9099-C40C66FF867C}">
                    <a14:compatExt spid="_x0000_s68648"/>
                  </a:ext>
                  <a:ext uri="{FF2B5EF4-FFF2-40B4-BE49-F238E27FC236}">
                    <a16:creationId xmlns:a16="http://schemas.microsoft.com/office/drawing/2014/main" id="{00000000-0008-0000-0900-0000280C0100}"/>
                  </a:ext>
                </a:extLst>
              </xdr:cNvPr>
              <xdr:cNvSpPr/>
            </xdr:nvSpPr>
            <xdr:spPr bwMode="auto">
              <a:xfrm>
                <a:off x="4529954" y="8642643"/>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8649" name="Group Box 41" hidden="1">
              <a:extLst>
                <a:ext uri="{63B3BB69-23CF-44E3-9099-C40C66FF867C}">
                  <a14:compatExt spid="_x0000_s68649"/>
                </a:ext>
                <a:ext uri="{FF2B5EF4-FFF2-40B4-BE49-F238E27FC236}">
                  <a16:creationId xmlns:a16="http://schemas.microsoft.com/office/drawing/2014/main" id="{00000000-0008-0000-0900-000029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900-000032000000}"/>
                </a:ext>
              </a:extLst>
            </xdr:cNvPr>
            <xdr:cNvGrpSpPr/>
          </xdr:nvGrpSpPr>
          <xdr:grpSpPr>
            <a:xfrm>
              <a:off x="5972174" y="7391393"/>
              <a:ext cx="304806" cy="714379"/>
              <a:chOff x="5801279" y="7286482"/>
              <a:chExt cx="301599" cy="710874"/>
            </a:xfrm>
          </xdr:grpSpPr>
          <xdr:sp macro="" textlink="">
            <xdr:nvSpPr>
              <xdr:cNvPr id="68650" name="Option Button 42" hidden="1">
                <a:extLst>
                  <a:ext uri="{63B3BB69-23CF-44E3-9099-C40C66FF867C}">
                    <a14:compatExt spid="_x0000_s68650"/>
                  </a:ext>
                  <a:ext uri="{FF2B5EF4-FFF2-40B4-BE49-F238E27FC236}">
                    <a16:creationId xmlns:a16="http://schemas.microsoft.com/office/drawing/2014/main" id="{00000000-0008-0000-0900-00002A0C0100}"/>
                  </a:ext>
                </a:extLst>
              </xdr:cNvPr>
              <xdr:cNvSpPr/>
            </xdr:nvSpPr>
            <xdr:spPr bwMode="auto">
              <a:xfrm>
                <a:off x="5801279" y="7286482"/>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1" name="Option Button 43" hidden="1">
                <a:extLst>
                  <a:ext uri="{63B3BB69-23CF-44E3-9099-C40C66FF867C}">
                    <a14:compatExt spid="_x0000_s68651"/>
                  </a:ext>
                  <a:ext uri="{FF2B5EF4-FFF2-40B4-BE49-F238E27FC236}">
                    <a16:creationId xmlns:a16="http://schemas.microsoft.com/office/drawing/2014/main" id="{00000000-0008-0000-0900-00002B0C0100}"/>
                  </a:ext>
                </a:extLst>
              </xdr:cNvPr>
              <xdr:cNvSpPr/>
            </xdr:nvSpPr>
            <xdr:spPr bwMode="auto">
              <a:xfrm>
                <a:off x="5801285" y="7750921"/>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9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9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9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9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9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9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9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900-00003A000000}"/>
                </a:ext>
              </a:extLst>
            </xdr:cNvPr>
            <xdr:cNvGrpSpPr>
              <a:grpSpLocks/>
            </xdr:cNvGrpSpPr>
          </xdr:nvGrpSpPr>
          <xdr:grpSpPr bwMode="auto">
            <a:xfrm>
              <a:off x="5962681" y="4857750"/>
              <a:ext cx="304800" cy="685800"/>
              <a:chOff x="57592" y="45007"/>
              <a:chExt cx="3018" cy="8207"/>
            </a:xfrm>
          </xdr:grpSpPr>
          <xdr:sp macro="" textlink="">
            <xdr:nvSpPr>
              <xdr:cNvPr id="68652" name="Option Button 44" hidden="1">
                <a:extLst>
                  <a:ext uri="{63B3BB69-23CF-44E3-9099-C40C66FF867C}">
                    <a14:compatExt spid="_x0000_s68652"/>
                  </a:ext>
                  <a:ext uri="{FF2B5EF4-FFF2-40B4-BE49-F238E27FC236}">
                    <a16:creationId xmlns:a16="http://schemas.microsoft.com/office/drawing/2014/main" id="{00000000-0008-0000-0900-00002C0C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3" name="Option Button 45" hidden="1">
                <a:extLst>
                  <a:ext uri="{63B3BB69-23CF-44E3-9099-C40C66FF867C}">
                    <a14:compatExt spid="_x0000_s68653"/>
                  </a:ext>
                  <a:ext uri="{FF2B5EF4-FFF2-40B4-BE49-F238E27FC236}">
                    <a16:creationId xmlns:a16="http://schemas.microsoft.com/office/drawing/2014/main" id="{00000000-0008-0000-0900-00002D0C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4" name="Option Button 46" hidden="1">
                <a:extLst>
                  <a:ext uri="{63B3BB69-23CF-44E3-9099-C40C66FF867C}">
                    <a14:compatExt spid="_x0000_s68654"/>
                  </a:ext>
                  <a:ext uri="{FF2B5EF4-FFF2-40B4-BE49-F238E27FC236}">
                    <a16:creationId xmlns:a16="http://schemas.microsoft.com/office/drawing/2014/main" id="{00000000-0008-0000-0900-00002E0C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900-00003B000000}"/>
                </a:ext>
              </a:extLst>
            </xdr:cNvPr>
            <xdr:cNvGrpSpPr>
              <a:grpSpLocks/>
            </xdr:cNvGrpSpPr>
          </xdr:nvGrpSpPr>
          <xdr:grpSpPr bwMode="auto">
            <a:xfrm>
              <a:off x="5962681" y="6581775"/>
              <a:ext cx="304800" cy="685800"/>
              <a:chOff x="57537" y="54838"/>
              <a:chExt cx="3018" cy="7963"/>
            </a:xfrm>
          </xdr:grpSpPr>
          <xdr:sp macro="" textlink="">
            <xdr:nvSpPr>
              <xdr:cNvPr id="68655" name="Option Button 47" hidden="1">
                <a:extLst>
                  <a:ext uri="{63B3BB69-23CF-44E3-9099-C40C66FF867C}">
                    <a14:compatExt spid="_x0000_s68655"/>
                  </a:ext>
                  <a:ext uri="{FF2B5EF4-FFF2-40B4-BE49-F238E27FC236}">
                    <a16:creationId xmlns:a16="http://schemas.microsoft.com/office/drawing/2014/main" id="{00000000-0008-0000-0900-00002F0C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6" name="Option Button 48" hidden="1">
                <a:extLst>
                  <a:ext uri="{63B3BB69-23CF-44E3-9099-C40C66FF867C}">
                    <a14:compatExt spid="_x0000_s68656"/>
                  </a:ext>
                  <a:ext uri="{FF2B5EF4-FFF2-40B4-BE49-F238E27FC236}">
                    <a16:creationId xmlns:a16="http://schemas.microsoft.com/office/drawing/2014/main" id="{00000000-0008-0000-0900-0000300C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7" name="Option Button 49" hidden="1">
                <a:extLst>
                  <a:ext uri="{63B3BB69-23CF-44E3-9099-C40C66FF867C}">
                    <a14:compatExt spid="_x0000_s68657"/>
                  </a:ext>
                  <a:ext uri="{FF2B5EF4-FFF2-40B4-BE49-F238E27FC236}">
                    <a16:creationId xmlns:a16="http://schemas.microsoft.com/office/drawing/2014/main" id="{00000000-0008-0000-0900-0000310C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600574" y="4295775"/>
              <a:ext cx="304804" cy="400050"/>
              <a:chOff x="4492278" y="3772557"/>
              <a:chExt cx="303836" cy="486904"/>
            </a:xfrm>
          </xdr:grpSpPr>
          <xdr:sp macro="" textlink="">
            <xdr:nvSpPr>
              <xdr:cNvPr id="69633" name="Option Button 1" hidden="1">
                <a:extLst>
                  <a:ext uri="{63B3BB69-23CF-44E3-9099-C40C66FF867C}">
                    <a14:compatExt spid="_x0000_s69633"/>
                  </a:ext>
                  <a:ext uri="{FF2B5EF4-FFF2-40B4-BE49-F238E27FC236}">
                    <a16:creationId xmlns:a16="http://schemas.microsoft.com/office/drawing/2014/main" id="{00000000-0008-0000-0A00-00000110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34" name="Option Button 2" hidden="1">
                <a:extLst>
                  <a:ext uri="{63B3BB69-23CF-44E3-9099-C40C66FF867C}">
                    <a14:compatExt spid="_x0000_s69634"/>
                  </a:ext>
                  <a:ext uri="{FF2B5EF4-FFF2-40B4-BE49-F238E27FC236}">
                    <a16:creationId xmlns:a16="http://schemas.microsoft.com/office/drawing/2014/main" id="{00000000-0008-0000-0A00-00000210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91050" y="4848225"/>
              <a:ext cx="304800" cy="714375"/>
              <a:chOff x="4470327" y="4496270"/>
              <a:chExt cx="301792" cy="780086"/>
            </a:xfrm>
          </xdr:grpSpPr>
          <xdr:sp macro="" textlink="">
            <xdr:nvSpPr>
              <xdr:cNvPr id="69635" name="Option Button 3" hidden="1">
                <a:extLst>
                  <a:ext uri="{63B3BB69-23CF-44E3-9099-C40C66FF867C}">
                    <a14:compatExt spid="_x0000_s69635"/>
                  </a:ext>
                  <a:ext uri="{FF2B5EF4-FFF2-40B4-BE49-F238E27FC236}">
                    <a16:creationId xmlns:a16="http://schemas.microsoft.com/office/drawing/2014/main" id="{00000000-0008-0000-0A00-000003100100}"/>
                  </a:ext>
                </a:extLst>
              </xdr:cNvPr>
              <xdr:cNvSpPr/>
            </xdr:nvSpPr>
            <xdr:spPr bwMode="auto">
              <a:xfrm>
                <a:off x="4470327" y="4496270"/>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36" name="Option Button 4" hidden="1">
                <a:extLst>
                  <a:ext uri="{63B3BB69-23CF-44E3-9099-C40C66FF867C}">
                    <a14:compatExt spid="_x0000_s69636"/>
                  </a:ext>
                  <a:ext uri="{FF2B5EF4-FFF2-40B4-BE49-F238E27FC236}">
                    <a16:creationId xmlns:a16="http://schemas.microsoft.com/office/drawing/2014/main" id="{00000000-0008-0000-0A00-00000410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37" name="Option Button 5" hidden="1">
                <a:extLst>
                  <a:ext uri="{63B3BB69-23CF-44E3-9099-C40C66FF867C}">
                    <a14:compatExt spid="_x0000_s69637"/>
                  </a:ext>
                  <a:ext uri="{FF2B5EF4-FFF2-40B4-BE49-F238E27FC236}">
                    <a16:creationId xmlns:a16="http://schemas.microsoft.com/office/drawing/2014/main" id="{00000000-0008-0000-0A00-000005100100}"/>
                  </a:ext>
                </a:extLst>
              </xdr:cNvPr>
              <xdr:cNvSpPr/>
            </xdr:nvSpPr>
            <xdr:spPr bwMode="auto">
              <a:xfrm>
                <a:off x="4470327" y="5026730"/>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91051" y="5714997"/>
              <a:ext cx="304806" cy="695326"/>
              <a:chOff x="4540192" y="5456625"/>
              <a:chExt cx="308373" cy="759869"/>
            </a:xfrm>
          </xdr:grpSpPr>
          <xdr:sp macro="" textlink="">
            <xdr:nvSpPr>
              <xdr:cNvPr id="69638" name="Option Button 6" hidden="1">
                <a:extLst>
                  <a:ext uri="{63B3BB69-23CF-44E3-9099-C40C66FF867C}">
                    <a14:compatExt spid="_x0000_s69638"/>
                  </a:ext>
                  <a:ext uri="{FF2B5EF4-FFF2-40B4-BE49-F238E27FC236}">
                    <a16:creationId xmlns:a16="http://schemas.microsoft.com/office/drawing/2014/main" id="{00000000-0008-0000-0A00-000006100100}"/>
                  </a:ext>
                </a:extLst>
              </xdr:cNvPr>
              <xdr:cNvSpPr/>
            </xdr:nvSpPr>
            <xdr:spPr bwMode="auto">
              <a:xfrm>
                <a:off x="4540192" y="5456625"/>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39" name="Option Button 7" hidden="1">
                <a:extLst>
                  <a:ext uri="{63B3BB69-23CF-44E3-9099-C40C66FF867C}">
                    <a14:compatExt spid="_x0000_s69639"/>
                  </a:ext>
                  <a:ext uri="{FF2B5EF4-FFF2-40B4-BE49-F238E27FC236}">
                    <a16:creationId xmlns:a16="http://schemas.microsoft.com/office/drawing/2014/main" id="{00000000-0008-0000-0A00-00000710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40" name="Option Button 8" hidden="1">
                <a:extLst>
                  <a:ext uri="{63B3BB69-23CF-44E3-9099-C40C66FF867C}">
                    <a14:compatExt spid="_x0000_s69640"/>
                  </a:ext>
                  <a:ext uri="{FF2B5EF4-FFF2-40B4-BE49-F238E27FC236}">
                    <a16:creationId xmlns:a16="http://schemas.microsoft.com/office/drawing/2014/main" id="{00000000-0008-0000-0A00-000008100100}"/>
                  </a:ext>
                </a:extLst>
              </xdr:cNvPr>
              <xdr:cNvSpPr/>
            </xdr:nvSpPr>
            <xdr:spPr bwMode="auto">
              <a:xfrm>
                <a:off x="4540194" y="5997905"/>
                <a:ext cx="308371" cy="2185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9641" name="Option Button 9" hidden="1">
              <a:extLst>
                <a:ext uri="{63B3BB69-23CF-44E3-9099-C40C66FF867C}">
                  <a14:compatExt spid="_x0000_s69641"/>
                </a:ext>
                <a:ext uri="{FF2B5EF4-FFF2-40B4-BE49-F238E27FC236}">
                  <a16:creationId xmlns:a16="http://schemas.microsoft.com/office/drawing/2014/main" id="{00000000-0008-0000-0A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9642" name="Option Button 10" hidden="1">
              <a:extLst>
                <a:ext uri="{63B3BB69-23CF-44E3-9099-C40C66FF867C}">
                  <a14:compatExt spid="_x0000_s69642"/>
                </a:ext>
                <a:ext uri="{FF2B5EF4-FFF2-40B4-BE49-F238E27FC236}">
                  <a16:creationId xmlns:a16="http://schemas.microsoft.com/office/drawing/2014/main" id="{00000000-0008-0000-0A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962650" y="9105905"/>
              <a:ext cx="304800" cy="371470"/>
              <a:chOff x="5753695" y="8927991"/>
              <a:chExt cx="301792" cy="494744"/>
            </a:xfrm>
          </xdr:grpSpPr>
          <xdr:sp macro="" textlink="">
            <xdr:nvSpPr>
              <xdr:cNvPr id="69643" name="Option Button 11" hidden="1">
                <a:extLst>
                  <a:ext uri="{63B3BB69-23CF-44E3-9099-C40C66FF867C}">
                    <a14:compatExt spid="_x0000_s69643"/>
                  </a:ext>
                  <a:ext uri="{FF2B5EF4-FFF2-40B4-BE49-F238E27FC236}">
                    <a16:creationId xmlns:a16="http://schemas.microsoft.com/office/drawing/2014/main" id="{00000000-0008-0000-0A00-00000B100100}"/>
                  </a:ext>
                </a:extLst>
              </xdr:cNvPr>
              <xdr:cNvSpPr/>
            </xdr:nvSpPr>
            <xdr:spPr bwMode="auto">
              <a:xfrm>
                <a:off x="5753695" y="8927991"/>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44" name="Option Button 12" hidden="1">
                <a:extLst>
                  <a:ext uri="{63B3BB69-23CF-44E3-9099-C40C66FF867C}">
                    <a14:compatExt spid="_x0000_s69644"/>
                  </a:ext>
                  <a:ext uri="{FF2B5EF4-FFF2-40B4-BE49-F238E27FC236}">
                    <a16:creationId xmlns:a16="http://schemas.microsoft.com/office/drawing/2014/main" id="{00000000-0008-0000-0A00-00000C100100}"/>
                  </a:ext>
                </a:extLst>
              </xdr:cNvPr>
              <xdr:cNvSpPr/>
            </xdr:nvSpPr>
            <xdr:spPr bwMode="auto">
              <a:xfrm>
                <a:off x="5753695" y="920707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9645" name="Group Box 13" hidden="1">
              <a:extLst>
                <a:ext uri="{63B3BB69-23CF-44E3-9099-C40C66FF867C}">
                  <a14:compatExt spid="_x0000_s69645"/>
                </a:ext>
                <a:ext uri="{FF2B5EF4-FFF2-40B4-BE49-F238E27FC236}">
                  <a16:creationId xmlns:a16="http://schemas.microsoft.com/office/drawing/2014/main" id="{00000000-0008-0000-0A00-00000D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9646" name="Group Box 14" hidden="1">
              <a:extLst>
                <a:ext uri="{63B3BB69-23CF-44E3-9099-C40C66FF867C}">
                  <a14:compatExt spid="_x0000_s69646"/>
                </a:ext>
                <a:ext uri="{FF2B5EF4-FFF2-40B4-BE49-F238E27FC236}">
                  <a16:creationId xmlns:a16="http://schemas.microsoft.com/office/drawing/2014/main" id="{00000000-0008-0000-0A00-00000E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9647" name="Group Box 15" hidden="1">
              <a:extLst>
                <a:ext uri="{63B3BB69-23CF-44E3-9099-C40C66FF867C}">
                  <a14:compatExt spid="_x0000_s69647"/>
                </a:ext>
                <a:ext uri="{FF2B5EF4-FFF2-40B4-BE49-F238E27FC236}">
                  <a16:creationId xmlns:a16="http://schemas.microsoft.com/office/drawing/2014/main" id="{00000000-0008-0000-0A00-00000F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9648" name="Group Box 16" hidden="1">
              <a:extLst>
                <a:ext uri="{63B3BB69-23CF-44E3-9099-C40C66FF867C}">
                  <a14:compatExt spid="_x0000_s69648"/>
                </a:ext>
                <a:ext uri="{FF2B5EF4-FFF2-40B4-BE49-F238E27FC236}">
                  <a16:creationId xmlns:a16="http://schemas.microsoft.com/office/drawing/2014/main" id="{00000000-0008-0000-0A00-000010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91051" y="6581775"/>
              <a:ext cx="304806" cy="685800"/>
              <a:chOff x="4540192" y="6438959"/>
              <a:chExt cx="308373" cy="779248"/>
            </a:xfrm>
          </xdr:grpSpPr>
          <xdr:sp macro="" textlink="">
            <xdr:nvSpPr>
              <xdr:cNvPr id="69649" name="Option Button 17" hidden="1">
                <a:extLst>
                  <a:ext uri="{63B3BB69-23CF-44E3-9099-C40C66FF867C}">
                    <a14:compatExt spid="_x0000_s69649"/>
                  </a:ext>
                  <a:ext uri="{FF2B5EF4-FFF2-40B4-BE49-F238E27FC236}">
                    <a16:creationId xmlns:a16="http://schemas.microsoft.com/office/drawing/2014/main" id="{00000000-0008-0000-0A00-000011100100}"/>
                  </a:ext>
                </a:extLst>
              </xdr:cNvPr>
              <xdr:cNvSpPr/>
            </xdr:nvSpPr>
            <xdr:spPr bwMode="auto">
              <a:xfrm>
                <a:off x="4540192" y="6438959"/>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50" name="Option Button 18" hidden="1">
                <a:extLst>
                  <a:ext uri="{63B3BB69-23CF-44E3-9099-C40C66FF867C}">
                    <a14:compatExt spid="_x0000_s69650"/>
                  </a:ext>
                  <a:ext uri="{FF2B5EF4-FFF2-40B4-BE49-F238E27FC236}">
                    <a16:creationId xmlns:a16="http://schemas.microsoft.com/office/drawing/2014/main" id="{00000000-0008-0000-0A00-00001210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51" name="Option Button 19" hidden="1">
                <a:extLst>
                  <a:ext uri="{63B3BB69-23CF-44E3-9099-C40C66FF867C}">
                    <a14:compatExt spid="_x0000_s69651"/>
                  </a:ext>
                  <a:ext uri="{FF2B5EF4-FFF2-40B4-BE49-F238E27FC236}">
                    <a16:creationId xmlns:a16="http://schemas.microsoft.com/office/drawing/2014/main" id="{00000000-0008-0000-0A00-000013100100}"/>
                  </a:ext>
                </a:extLst>
              </xdr:cNvPr>
              <xdr:cNvSpPr/>
            </xdr:nvSpPr>
            <xdr:spPr bwMode="auto">
              <a:xfrm>
                <a:off x="4540194" y="7001743"/>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9652" name="Group Box 20" hidden="1">
              <a:extLst>
                <a:ext uri="{63B3BB69-23CF-44E3-9099-C40C66FF867C}">
                  <a14:compatExt spid="_x0000_s69652"/>
                </a:ext>
                <a:ext uri="{FF2B5EF4-FFF2-40B4-BE49-F238E27FC236}">
                  <a16:creationId xmlns:a16="http://schemas.microsoft.com/office/drawing/2014/main" id="{00000000-0008-0000-0A00-000014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9653" name="Group Box 21" hidden="1">
              <a:extLst>
                <a:ext uri="{63B3BB69-23CF-44E3-9099-C40C66FF867C}">
                  <a14:compatExt spid="_x0000_s69653"/>
                </a:ext>
                <a:ext uri="{FF2B5EF4-FFF2-40B4-BE49-F238E27FC236}">
                  <a16:creationId xmlns:a16="http://schemas.microsoft.com/office/drawing/2014/main" id="{00000000-0008-0000-0A00-000015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9654" name="Group Box 22" hidden="1">
              <a:extLst>
                <a:ext uri="{63B3BB69-23CF-44E3-9099-C40C66FF867C}">
                  <a14:compatExt spid="_x0000_s69654"/>
                </a:ext>
                <a:ext uri="{FF2B5EF4-FFF2-40B4-BE49-F238E27FC236}">
                  <a16:creationId xmlns:a16="http://schemas.microsoft.com/office/drawing/2014/main" id="{00000000-0008-0000-0A00-000016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9655" name="Group Box 23" hidden="1">
              <a:extLst>
                <a:ext uri="{63B3BB69-23CF-44E3-9099-C40C66FF867C}">
                  <a14:compatExt spid="_x0000_s69655"/>
                </a:ext>
                <a:ext uri="{FF2B5EF4-FFF2-40B4-BE49-F238E27FC236}">
                  <a16:creationId xmlns:a16="http://schemas.microsoft.com/office/drawing/2014/main" id="{00000000-0008-0000-0A00-000017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9656" name="Group Box 24" hidden="1">
              <a:extLst>
                <a:ext uri="{63B3BB69-23CF-44E3-9099-C40C66FF867C}">
                  <a14:compatExt spid="_x0000_s69656"/>
                </a:ext>
                <a:ext uri="{FF2B5EF4-FFF2-40B4-BE49-F238E27FC236}">
                  <a16:creationId xmlns:a16="http://schemas.microsoft.com/office/drawing/2014/main" id="{00000000-0008-0000-0A00-000018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9657" name="Group Box 25" hidden="1">
              <a:extLst>
                <a:ext uri="{63B3BB69-23CF-44E3-9099-C40C66FF867C}">
                  <a14:compatExt spid="_x0000_s69657"/>
                </a:ext>
                <a:ext uri="{FF2B5EF4-FFF2-40B4-BE49-F238E27FC236}">
                  <a16:creationId xmlns:a16="http://schemas.microsoft.com/office/drawing/2014/main" id="{00000000-0008-0000-0A00-000019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9658" name="Group Box 26" hidden="1">
              <a:extLst>
                <a:ext uri="{63B3BB69-23CF-44E3-9099-C40C66FF867C}">
                  <a14:compatExt spid="_x0000_s69658"/>
                </a:ext>
                <a:ext uri="{FF2B5EF4-FFF2-40B4-BE49-F238E27FC236}">
                  <a16:creationId xmlns:a16="http://schemas.microsoft.com/office/drawing/2014/main" id="{00000000-0008-0000-0A00-00001A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9659" name="Group Box 27" hidden="1">
              <a:extLst>
                <a:ext uri="{63B3BB69-23CF-44E3-9099-C40C66FF867C}">
                  <a14:compatExt spid="_x0000_s69659"/>
                </a:ext>
                <a:ext uri="{FF2B5EF4-FFF2-40B4-BE49-F238E27FC236}">
                  <a16:creationId xmlns:a16="http://schemas.microsoft.com/office/drawing/2014/main" id="{00000000-0008-0000-0A00-00001B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9660" name="Group Box 28" hidden="1">
              <a:extLst>
                <a:ext uri="{63B3BB69-23CF-44E3-9099-C40C66FF867C}">
                  <a14:compatExt spid="_x0000_s69660"/>
                </a:ext>
                <a:ext uri="{FF2B5EF4-FFF2-40B4-BE49-F238E27FC236}">
                  <a16:creationId xmlns:a16="http://schemas.microsoft.com/office/drawing/2014/main" id="{00000000-0008-0000-0A00-00001C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9661" name="Group Box 29" hidden="1">
              <a:extLst>
                <a:ext uri="{63B3BB69-23CF-44E3-9099-C40C66FF867C}">
                  <a14:compatExt spid="_x0000_s69661"/>
                </a:ext>
                <a:ext uri="{FF2B5EF4-FFF2-40B4-BE49-F238E27FC236}">
                  <a16:creationId xmlns:a16="http://schemas.microsoft.com/office/drawing/2014/main" id="{00000000-0008-0000-0A00-00001D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962644" y="8239130"/>
              <a:ext cx="228603" cy="695325"/>
              <a:chOff x="5754609" y="8167918"/>
              <a:chExt cx="225534" cy="793302"/>
            </a:xfrm>
          </xdr:grpSpPr>
          <xdr:sp macro="" textlink="">
            <xdr:nvSpPr>
              <xdr:cNvPr id="69662" name="Option Button 30" hidden="1">
                <a:extLst>
                  <a:ext uri="{63B3BB69-23CF-44E3-9099-C40C66FF867C}">
                    <a14:compatExt spid="_x0000_s69662"/>
                  </a:ext>
                  <a:ext uri="{FF2B5EF4-FFF2-40B4-BE49-F238E27FC236}">
                    <a16:creationId xmlns:a16="http://schemas.microsoft.com/office/drawing/2014/main" id="{00000000-0008-0000-0A00-00001E100100}"/>
                  </a:ext>
                </a:extLst>
              </xdr:cNvPr>
              <xdr:cNvSpPr/>
            </xdr:nvSpPr>
            <xdr:spPr bwMode="auto">
              <a:xfrm>
                <a:off x="5754652" y="8167918"/>
                <a:ext cx="225491"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63" name="Option Button 31" hidden="1">
                <a:extLst>
                  <a:ext uri="{63B3BB69-23CF-44E3-9099-C40C66FF867C}">
                    <a14:compatExt spid="_x0000_s69663"/>
                  </a:ext>
                  <a:ext uri="{FF2B5EF4-FFF2-40B4-BE49-F238E27FC236}">
                    <a16:creationId xmlns:a16="http://schemas.microsoft.com/office/drawing/2014/main" id="{00000000-0008-0000-0A00-00001F100100}"/>
                  </a:ext>
                </a:extLst>
              </xdr:cNvPr>
              <xdr:cNvSpPr/>
            </xdr:nvSpPr>
            <xdr:spPr bwMode="auto">
              <a:xfrm>
                <a:off x="5754609" y="8722149"/>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962647" y="4276724"/>
              <a:ext cx="304800" cy="419186"/>
              <a:chOff x="44922" y="37725"/>
              <a:chExt cx="3039" cy="4870"/>
            </a:xfrm>
          </xdr:grpSpPr>
          <xdr:sp macro="" textlink="">
            <xdr:nvSpPr>
              <xdr:cNvPr id="69664" name="Option Button 32" hidden="1">
                <a:extLst>
                  <a:ext uri="{63B3BB69-23CF-44E3-9099-C40C66FF867C}">
                    <a14:compatExt spid="_x0000_s69664"/>
                  </a:ext>
                  <a:ext uri="{FF2B5EF4-FFF2-40B4-BE49-F238E27FC236}">
                    <a16:creationId xmlns:a16="http://schemas.microsoft.com/office/drawing/2014/main" id="{00000000-0008-0000-0A00-00002010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65" name="Option Button 33" hidden="1">
                <a:extLst>
                  <a:ext uri="{63B3BB69-23CF-44E3-9099-C40C66FF867C}">
                    <a14:compatExt spid="_x0000_s69665"/>
                  </a:ext>
                  <a:ext uri="{FF2B5EF4-FFF2-40B4-BE49-F238E27FC236}">
                    <a16:creationId xmlns:a16="http://schemas.microsoft.com/office/drawing/2014/main" id="{00000000-0008-0000-0A00-00002110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A00-000022000000}"/>
                </a:ext>
              </a:extLst>
            </xdr:cNvPr>
            <xdr:cNvGrpSpPr>
              <a:grpSpLocks/>
            </xdr:cNvGrpSpPr>
          </xdr:nvGrpSpPr>
          <xdr:grpSpPr bwMode="auto">
            <a:xfrm>
              <a:off x="5962681" y="5715000"/>
              <a:ext cx="304800" cy="714375"/>
              <a:chOff x="57537" y="54838"/>
              <a:chExt cx="3018" cy="7876"/>
            </a:xfrm>
          </xdr:grpSpPr>
          <xdr:sp macro="" textlink="">
            <xdr:nvSpPr>
              <xdr:cNvPr id="69666" name="Option Button 34" hidden="1">
                <a:extLst>
                  <a:ext uri="{63B3BB69-23CF-44E3-9099-C40C66FF867C}">
                    <a14:compatExt spid="_x0000_s69666"/>
                  </a:ext>
                  <a:ext uri="{FF2B5EF4-FFF2-40B4-BE49-F238E27FC236}">
                    <a16:creationId xmlns:a16="http://schemas.microsoft.com/office/drawing/2014/main" id="{00000000-0008-0000-0A00-00002210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67" name="Option Button 35" hidden="1">
                <a:extLst>
                  <a:ext uri="{63B3BB69-23CF-44E3-9099-C40C66FF867C}">
                    <a14:compatExt spid="_x0000_s69667"/>
                  </a:ext>
                  <a:ext uri="{FF2B5EF4-FFF2-40B4-BE49-F238E27FC236}">
                    <a16:creationId xmlns:a16="http://schemas.microsoft.com/office/drawing/2014/main" id="{00000000-0008-0000-0A00-00002310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68" name="Option Button 36" hidden="1">
                <a:extLst>
                  <a:ext uri="{63B3BB69-23CF-44E3-9099-C40C66FF867C}">
                    <a14:compatExt spid="_x0000_s69668"/>
                  </a:ext>
                  <a:ext uri="{FF2B5EF4-FFF2-40B4-BE49-F238E27FC236}">
                    <a16:creationId xmlns:a16="http://schemas.microsoft.com/office/drawing/2014/main" id="{00000000-0008-0000-0A00-00002410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A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A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A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A00-00002C000000}"/>
                </a:ext>
              </a:extLst>
            </xdr:cNvPr>
            <xdr:cNvGrpSpPr>
              <a:grpSpLocks/>
            </xdr:cNvGrpSpPr>
          </xdr:nvGrpSpPr>
          <xdr:grpSpPr bwMode="auto">
            <a:xfrm>
              <a:off x="4591082" y="7410429"/>
              <a:ext cx="228601" cy="704947"/>
              <a:chOff x="45247" y="72888"/>
              <a:chExt cx="2261" cy="6566"/>
            </a:xfrm>
          </xdr:grpSpPr>
          <xdr:sp macro="" textlink="">
            <xdr:nvSpPr>
              <xdr:cNvPr id="69669" name="Option Button 37" hidden="1">
                <a:extLst>
                  <a:ext uri="{63B3BB69-23CF-44E3-9099-C40C66FF867C}">
                    <a14:compatExt spid="_x0000_s69669"/>
                  </a:ext>
                  <a:ext uri="{FF2B5EF4-FFF2-40B4-BE49-F238E27FC236}">
                    <a16:creationId xmlns:a16="http://schemas.microsoft.com/office/drawing/2014/main" id="{00000000-0008-0000-0A00-00002510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0" name="Option Button 38" hidden="1">
                <a:extLst>
                  <a:ext uri="{63B3BB69-23CF-44E3-9099-C40C66FF867C}">
                    <a14:compatExt spid="_x0000_s69670"/>
                  </a:ext>
                  <a:ext uri="{FF2B5EF4-FFF2-40B4-BE49-F238E27FC236}">
                    <a16:creationId xmlns:a16="http://schemas.microsoft.com/office/drawing/2014/main" id="{00000000-0008-0000-0A00-00002610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A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A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A00-000031000000}"/>
                </a:ext>
              </a:extLst>
            </xdr:cNvPr>
            <xdr:cNvGrpSpPr/>
          </xdr:nvGrpSpPr>
          <xdr:grpSpPr>
            <a:xfrm>
              <a:off x="4600568" y="8229599"/>
              <a:ext cx="200025" cy="742956"/>
              <a:chOff x="4529954" y="8163160"/>
              <a:chExt cx="208417" cy="748001"/>
            </a:xfrm>
          </xdr:grpSpPr>
          <xdr:sp macro="" textlink="">
            <xdr:nvSpPr>
              <xdr:cNvPr id="69671" name="Option Button 39" hidden="1">
                <a:extLst>
                  <a:ext uri="{63B3BB69-23CF-44E3-9099-C40C66FF867C}">
                    <a14:compatExt spid="_x0000_s69671"/>
                  </a:ext>
                  <a:ext uri="{FF2B5EF4-FFF2-40B4-BE49-F238E27FC236}">
                    <a16:creationId xmlns:a16="http://schemas.microsoft.com/office/drawing/2014/main" id="{00000000-0008-0000-0A00-000027100100}"/>
                  </a:ext>
                </a:extLst>
              </xdr:cNvPr>
              <xdr:cNvSpPr/>
            </xdr:nvSpPr>
            <xdr:spPr bwMode="auto">
              <a:xfrm>
                <a:off x="4529954" y="816316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2" name="Option Button 40" hidden="1">
                <a:extLst>
                  <a:ext uri="{63B3BB69-23CF-44E3-9099-C40C66FF867C}">
                    <a14:compatExt spid="_x0000_s69672"/>
                  </a:ext>
                  <a:ext uri="{FF2B5EF4-FFF2-40B4-BE49-F238E27FC236}">
                    <a16:creationId xmlns:a16="http://schemas.microsoft.com/office/drawing/2014/main" id="{00000000-0008-0000-0A00-000028100100}"/>
                  </a:ext>
                </a:extLst>
              </xdr:cNvPr>
              <xdr:cNvSpPr/>
            </xdr:nvSpPr>
            <xdr:spPr bwMode="auto">
              <a:xfrm>
                <a:off x="4529954" y="8642643"/>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9673" name="Group Box 41" hidden="1">
              <a:extLst>
                <a:ext uri="{63B3BB69-23CF-44E3-9099-C40C66FF867C}">
                  <a14:compatExt spid="_x0000_s69673"/>
                </a:ext>
                <a:ext uri="{FF2B5EF4-FFF2-40B4-BE49-F238E27FC236}">
                  <a16:creationId xmlns:a16="http://schemas.microsoft.com/office/drawing/2014/main" id="{00000000-0008-0000-0A00-000029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A00-000032000000}"/>
                </a:ext>
              </a:extLst>
            </xdr:cNvPr>
            <xdr:cNvGrpSpPr/>
          </xdr:nvGrpSpPr>
          <xdr:grpSpPr>
            <a:xfrm>
              <a:off x="5972174" y="7391393"/>
              <a:ext cx="304806" cy="714379"/>
              <a:chOff x="5801279" y="7286482"/>
              <a:chExt cx="301599" cy="710874"/>
            </a:xfrm>
          </xdr:grpSpPr>
          <xdr:sp macro="" textlink="">
            <xdr:nvSpPr>
              <xdr:cNvPr id="69674" name="Option Button 42" hidden="1">
                <a:extLst>
                  <a:ext uri="{63B3BB69-23CF-44E3-9099-C40C66FF867C}">
                    <a14:compatExt spid="_x0000_s69674"/>
                  </a:ext>
                  <a:ext uri="{FF2B5EF4-FFF2-40B4-BE49-F238E27FC236}">
                    <a16:creationId xmlns:a16="http://schemas.microsoft.com/office/drawing/2014/main" id="{00000000-0008-0000-0A00-00002A100100}"/>
                  </a:ext>
                </a:extLst>
              </xdr:cNvPr>
              <xdr:cNvSpPr/>
            </xdr:nvSpPr>
            <xdr:spPr bwMode="auto">
              <a:xfrm>
                <a:off x="5801279" y="7286482"/>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5" name="Option Button 43" hidden="1">
                <a:extLst>
                  <a:ext uri="{63B3BB69-23CF-44E3-9099-C40C66FF867C}">
                    <a14:compatExt spid="_x0000_s69675"/>
                  </a:ext>
                  <a:ext uri="{FF2B5EF4-FFF2-40B4-BE49-F238E27FC236}">
                    <a16:creationId xmlns:a16="http://schemas.microsoft.com/office/drawing/2014/main" id="{00000000-0008-0000-0A00-00002B100100}"/>
                  </a:ext>
                </a:extLst>
              </xdr:cNvPr>
              <xdr:cNvSpPr/>
            </xdr:nvSpPr>
            <xdr:spPr bwMode="auto">
              <a:xfrm>
                <a:off x="5801285" y="7750921"/>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A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A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A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A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A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A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A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A00-00003A000000}"/>
                </a:ext>
              </a:extLst>
            </xdr:cNvPr>
            <xdr:cNvGrpSpPr>
              <a:grpSpLocks/>
            </xdr:cNvGrpSpPr>
          </xdr:nvGrpSpPr>
          <xdr:grpSpPr bwMode="auto">
            <a:xfrm>
              <a:off x="5962681" y="4857750"/>
              <a:ext cx="304800" cy="685800"/>
              <a:chOff x="57592" y="45007"/>
              <a:chExt cx="3018" cy="8207"/>
            </a:xfrm>
          </xdr:grpSpPr>
          <xdr:sp macro="" textlink="">
            <xdr:nvSpPr>
              <xdr:cNvPr id="69676" name="Option Button 44" hidden="1">
                <a:extLst>
                  <a:ext uri="{63B3BB69-23CF-44E3-9099-C40C66FF867C}">
                    <a14:compatExt spid="_x0000_s69676"/>
                  </a:ext>
                  <a:ext uri="{FF2B5EF4-FFF2-40B4-BE49-F238E27FC236}">
                    <a16:creationId xmlns:a16="http://schemas.microsoft.com/office/drawing/2014/main" id="{00000000-0008-0000-0A00-00002C10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7" name="Option Button 45" hidden="1">
                <a:extLst>
                  <a:ext uri="{63B3BB69-23CF-44E3-9099-C40C66FF867C}">
                    <a14:compatExt spid="_x0000_s69677"/>
                  </a:ext>
                  <a:ext uri="{FF2B5EF4-FFF2-40B4-BE49-F238E27FC236}">
                    <a16:creationId xmlns:a16="http://schemas.microsoft.com/office/drawing/2014/main" id="{00000000-0008-0000-0A00-00002D10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8" name="Option Button 46" hidden="1">
                <a:extLst>
                  <a:ext uri="{63B3BB69-23CF-44E3-9099-C40C66FF867C}">
                    <a14:compatExt spid="_x0000_s69678"/>
                  </a:ext>
                  <a:ext uri="{FF2B5EF4-FFF2-40B4-BE49-F238E27FC236}">
                    <a16:creationId xmlns:a16="http://schemas.microsoft.com/office/drawing/2014/main" id="{00000000-0008-0000-0A00-00002E10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A00-00003B000000}"/>
                </a:ext>
              </a:extLst>
            </xdr:cNvPr>
            <xdr:cNvGrpSpPr>
              <a:grpSpLocks/>
            </xdr:cNvGrpSpPr>
          </xdr:nvGrpSpPr>
          <xdr:grpSpPr bwMode="auto">
            <a:xfrm>
              <a:off x="5962681" y="6581775"/>
              <a:ext cx="304800" cy="685800"/>
              <a:chOff x="57537" y="54838"/>
              <a:chExt cx="3018" cy="7963"/>
            </a:xfrm>
          </xdr:grpSpPr>
          <xdr:sp macro="" textlink="">
            <xdr:nvSpPr>
              <xdr:cNvPr id="69679" name="Option Button 47" hidden="1">
                <a:extLst>
                  <a:ext uri="{63B3BB69-23CF-44E3-9099-C40C66FF867C}">
                    <a14:compatExt spid="_x0000_s69679"/>
                  </a:ext>
                  <a:ext uri="{FF2B5EF4-FFF2-40B4-BE49-F238E27FC236}">
                    <a16:creationId xmlns:a16="http://schemas.microsoft.com/office/drawing/2014/main" id="{00000000-0008-0000-0A00-00002F10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80" name="Option Button 48" hidden="1">
                <a:extLst>
                  <a:ext uri="{63B3BB69-23CF-44E3-9099-C40C66FF867C}">
                    <a14:compatExt spid="_x0000_s69680"/>
                  </a:ext>
                  <a:ext uri="{FF2B5EF4-FFF2-40B4-BE49-F238E27FC236}">
                    <a16:creationId xmlns:a16="http://schemas.microsoft.com/office/drawing/2014/main" id="{00000000-0008-0000-0A00-00003010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81" name="Option Button 49" hidden="1">
                <a:extLst>
                  <a:ext uri="{63B3BB69-23CF-44E3-9099-C40C66FF867C}">
                    <a14:compatExt spid="_x0000_s69681"/>
                  </a:ext>
                  <a:ext uri="{FF2B5EF4-FFF2-40B4-BE49-F238E27FC236}">
                    <a16:creationId xmlns:a16="http://schemas.microsoft.com/office/drawing/2014/main" id="{00000000-0008-0000-0A00-00003110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610100" y="4295775"/>
              <a:ext cx="304800" cy="400050"/>
              <a:chOff x="4501773" y="3772537"/>
              <a:chExt cx="303832" cy="48691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600575" y="4848225"/>
              <a:ext cx="304800" cy="714375"/>
              <a:chOff x="4479758" y="4496256"/>
              <a:chExt cx="301792" cy="780101"/>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600575" y="5714998"/>
              <a:ext cx="304800" cy="698090"/>
              <a:chOff x="4549825" y="5456613"/>
              <a:chExt cx="308371" cy="762871"/>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972175" y="57150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972175" y="9108857"/>
              <a:ext cx="304800" cy="371475"/>
              <a:chOff x="5763126" y="8931904"/>
              <a:chExt cx="301792" cy="49479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600575" y="6581775"/>
              <a:ext cx="304800" cy="685800"/>
              <a:chOff x="4549825" y="6438941"/>
              <a:chExt cx="308371" cy="779281"/>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98435" y="8240178"/>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974946" y="42767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972829" y="48447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970089" y="6577109"/>
          <a:ext cx="304800" cy="694946"/>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975799" y="8239850"/>
              <a:ext cx="220577" cy="694590"/>
              <a:chOff x="5767601" y="8168745"/>
              <a:chExt cx="217604"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600575" y="8239125"/>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972175" y="42767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972175" y="48546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972175" y="57150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972175" y="6581775"/>
          <a:ext cx="304800" cy="685800"/>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98546" y="7408573"/>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98553" y="7408601"/>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972175" y="8239125"/>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609256" y="8232477"/>
              <a:ext cx="200248" cy="744722"/>
              <a:chOff x="4538985" y="8166031"/>
              <a:chExt cx="208649" cy="749787"/>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980567" y="7395550"/>
              <a:ext cx="304802" cy="710980"/>
              <a:chOff x="5809589" y="729061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659578" y="249084"/>
          <a:ext cx="9192137" cy="32685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972175" y="48577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972175" y="6581775"/>
              <a:ext cx="304800" cy="685800"/>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610100" y="4295775"/>
              <a:ext cx="304800" cy="400050"/>
              <a:chOff x="4501773" y="3772537"/>
              <a:chExt cx="303832" cy="486914"/>
            </a:xfrm>
          </xdr:grpSpPr>
          <xdr:sp macro="" textlink="">
            <xdr:nvSpPr>
              <xdr:cNvPr id="53249" name="Option Button 1" hidden="1">
                <a:extLst>
                  <a:ext uri="{63B3BB69-23CF-44E3-9099-C40C66FF867C}">
                    <a14:compatExt spid="_x0000_s53249"/>
                  </a:ext>
                  <a:ext uri="{FF2B5EF4-FFF2-40B4-BE49-F238E27FC236}">
                    <a16:creationId xmlns:a16="http://schemas.microsoft.com/office/drawing/2014/main" id="{00000000-0008-0000-0200-000001D0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0" name="Option Button 2" hidden="1">
                <a:extLst>
                  <a:ext uri="{63B3BB69-23CF-44E3-9099-C40C66FF867C}">
                    <a14:compatExt spid="_x0000_s53250"/>
                  </a:ext>
                  <a:ext uri="{FF2B5EF4-FFF2-40B4-BE49-F238E27FC236}">
                    <a16:creationId xmlns:a16="http://schemas.microsoft.com/office/drawing/2014/main" id="{00000000-0008-0000-0200-000002D0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600575" y="4848225"/>
              <a:ext cx="304800" cy="714375"/>
              <a:chOff x="4479758" y="4496256"/>
              <a:chExt cx="301792" cy="780101"/>
            </a:xfrm>
          </xdr:grpSpPr>
          <xdr:sp macro="" textlink="">
            <xdr:nvSpPr>
              <xdr:cNvPr id="53251" name="Option Button 3" hidden="1">
                <a:extLst>
                  <a:ext uri="{63B3BB69-23CF-44E3-9099-C40C66FF867C}">
                    <a14:compatExt spid="_x0000_s53251"/>
                  </a:ext>
                  <a:ext uri="{FF2B5EF4-FFF2-40B4-BE49-F238E27FC236}">
                    <a16:creationId xmlns:a16="http://schemas.microsoft.com/office/drawing/2014/main" id="{00000000-0008-0000-0200-000003D0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2" name="Option Button 4" hidden="1">
                <a:extLst>
                  <a:ext uri="{63B3BB69-23CF-44E3-9099-C40C66FF867C}">
                    <a14:compatExt spid="_x0000_s53252"/>
                  </a:ext>
                  <a:ext uri="{FF2B5EF4-FFF2-40B4-BE49-F238E27FC236}">
                    <a16:creationId xmlns:a16="http://schemas.microsoft.com/office/drawing/2014/main" id="{00000000-0008-0000-0200-000004D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3" name="Option Button 5" hidden="1">
                <a:extLst>
                  <a:ext uri="{63B3BB69-23CF-44E3-9099-C40C66FF867C}">
                    <a14:compatExt spid="_x0000_s53253"/>
                  </a:ext>
                  <a:ext uri="{FF2B5EF4-FFF2-40B4-BE49-F238E27FC236}">
                    <a16:creationId xmlns:a16="http://schemas.microsoft.com/office/drawing/2014/main" id="{00000000-0008-0000-0200-000005D0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600575" y="5714998"/>
              <a:ext cx="304800" cy="698090"/>
              <a:chOff x="4549825" y="5456613"/>
              <a:chExt cx="308371" cy="762871"/>
            </a:xfrm>
          </xdr:grpSpPr>
          <xdr:sp macro="" textlink="">
            <xdr:nvSpPr>
              <xdr:cNvPr id="53254" name="Option Button 6" hidden="1">
                <a:extLst>
                  <a:ext uri="{63B3BB69-23CF-44E3-9099-C40C66FF867C}">
                    <a14:compatExt spid="_x0000_s53254"/>
                  </a:ext>
                  <a:ext uri="{FF2B5EF4-FFF2-40B4-BE49-F238E27FC236}">
                    <a16:creationId xmlns:a16="http://schemas.microsoft.com/office/drawing/2014/main" id="{00000000-0008-0000-0200-000006D0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5" name="Option Button 7" hidden="1">
                <a:extLst>
                  <a:ext uri="{63B3BB69-23CF-44E3-9099-C40C66FF867C}">
                    <a14:compatExt spid="_x0000_s53255"/>
                  </a:ext>
                  <a:ext uri="{FF2B5EF4-FFF2-40B4-BE49-F238E27FC236}">
                    <a16:creationId xmlns:a16="http://schemas.microsoft.com/office/drawing/2014/main" id="{00000000-0008-0000-0200-000007D0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6" name="Option Button 8" hidden="1">
                <a:extLst>
                  <a:ext uri="{63B3BB69-23CF-44E3-9099-C40C66FF867C}">
                    <a14:compatExt spid="_x0000_s53256"/>
                  </a:ext>
                  <a:ext uri="{FF2B5EF4-FFF2-40B4-BE49-F238E27FC236}">
                    <a16:creationId xmlns:a16="http://schemas.microsoft.com/office/drawing/2014/main" id="{00000000-0008-0000-0200-000008D0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3257" name="Option Button 9" hidden="1">
              <a:extLst>
                <a:ext uri="{63B3BB69-23CF-44E3-9099-C40C66FF867C}">
                  <a14:compatExt spid="_x0000_s53257"/>
                </a:ext>
                <a:ext uri="{FF2B5EF4-FFF2-40B4-BE49-F238E27FC236}">
                  <a16:creationId xmlns:a16="http://schemas.microsoft.com/office/drawing/2014/main" id="{00000000-0008-0000-02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3258" name="Option Button 10" hidden="1">
              <a:extLst>
                <a:ext uri="{63B3BB69-23CF-44E3-9099-C40C66FF867C}">
                  <a14:compatExt spid="_x0000_s53258"/>
                </a:ext>
                <a:ext uri="{FF2B5EF4-FFF2-40B4-BE49-F238E27FC236}">
                  <a16:creationId xmlns:a16="http://schemas.microsoft.com/office/drawing/2014/main" id="{00000000-0008-0000-02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972175" y="9108857"/>
              <a:ext cx="304800" cy="371475"/>
              <a:chOff x="5763126" y="8931904"/>
              <a:chExt cx="301792" cy="494794"/>
            </a:xfrm>
          </xdr:grpSpPr>
          <xdr:sp macro="" textlink="">
            <xdr:nvSpPr>
              <xdr:cNvPr id="53259" name="Option Button 11" hidden="1">
                <a:extLst>
                  <a:ext uri="{63B3BB69-23CF-44E3-9099-C40C66FF867C}">
                    <a14:compatExt spid="_x0000_s53259"/>
                  </a:ext>
                  <a:ext uri="{FF2B5EF4-FFF2-40B4-BE49-F238E27FC236}">
                    <a16:creationId xmlns:a16="http://schemas.microsoft.com/office/drawing/2014/main" id="{00000000-0008-0000-0200-00000BD0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0" name="Option Button 12" hidden="1">
                <a:extLst>
                  <a:ext uri="{63B3BB69-23CF-44E3-9099-C40C66FF867C}">
                    <a14:compatExt spid="_x0000_s53260"/>
                  </a:ext>
                  <a:ext uri="{FF2B5EF4-FFF2-40B4-BE49-F238E27FC236}">
                    <a16:creationId xmlns:a16="http://schemas.microsoft.com/office/drawing/2014/main" id="{00000000-0008-0000-0200-00000CD0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3261" name="Group Box 13" hidden="1">
              <a:extLst>
                <a:ext uri="{63B3BB69-23CF-44E3-9099-C40C66FF867C}">
                  <a14:compatExt spid="_x0000_s53261"/>
                </a:ext>
                <a:ext uri="{FF2B5EF4-FFF2-40B4-BE49-F238E27FC236}">
                  <a16:creationId xmlns:a16="http://schemas.microsoft.com/office/drawing/2014/main" id="{00000000-0008-0000-0200-00000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3262" name="Group Box 14" hidden="1">
              <a:extLst>
                <a:ext uri="{63B3BB69-23CF-44E3-9099-C40C66FF867C}">
                  <a14:compatExt spid="_x0000_s53262"/>
                </a:ext>
                <a:ext uri="{FF2B5EF4-FFF2-40B4-BE49-F238E27FC236}">
                  <a16:creationId xmlns:a16="http://schemas.microsoft.com/office/drawing/2014/main" id="{00000000-0008-0000-0200-00000E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3263" name="Group Box 15" hidden="1">
              <a:extLst>
                <a:ext uri="{63B3BB69-23CF-44E3-9099-C40C66FF867C}">
                  <a14:compatExt spid="_x0000_s53263"/>
                </a:ext>
                <a:ext uri="{FF2B5EF4-FFF2-40B4-BE49-F238E27FC236}">
                  <a16:creationId xmlns:a16="http://schemas.microsoft.com/office/drawing/2014/main" id="{00000000-0008-0000-0200-00000F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3264" name="Group Box 16" hidden="1">
              <a:extLst>
                <a:ext uri="{63B3BB69-23CF-44E3-9099-C40C66FF867C}">
                  <a14:compatExt spid="_x0000_s53264"/>
                </a:ext>
                <a:ext uri="{FF2B5EF4-FFF2-40B4-BE49-F238E27FC236}">
                  <a16:creationId xmlns:a16="http://schemas.microsoft.com/office/drawing/2014/main" id="{00000000-0008-0000-0200-000010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600575" y="6581775"/>
              <a:ext cx="304800" cy="685800"/>
              <a:chOff x="4549825" y="6438941"/>
              <a:chExt cx="308371" cy="779281"/>
            </a:xfrm>
          </xdr:grpSpPr>
          <xdr:sp macro="" textlink="">
            <xdr:nvSpPr>
              <xdr:cNvPr id="53265" name="Option Button 17" hidden="1">
                <a:extLst>
                  <a:ext uri="{63B3BB69-23CF-44E3-9099-C40C66FF867C}">
                    <a14:compatExt spid="_x0000_s53265"/>
                  </a:ext>
                  <a:ext uri="{FF2B5EF4-FFF2-40B4-BE49-F238E27FC236}">
                    <a16:creationId xmlns:a16="http://schemas.microsoft.com/office/drawing/2014/main" id="{00000000-0008-0000-0200-000011D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6" name="Option Button 18" hidden="1">
                <a:extLst>
                  <a:ext uri="{63B3BB69-23CF-44E3-9099-C40C66FF867C}">
                    <a14:compatExt spid="_x0000_s53266"/>
                  </a:ext>
                  <a:ext uri="{FF2B5EF4-FFF2-40B4-BE49-F238E27FC236}">
                    <a16:creationId xmlns:a16="http://schemas.microsoft.com/office/drawing/2014/main" id="{00000000-0008-0000-0200-000012D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7" name="Option Button 19" hidden="1">
                <a:extLst>
                  <a:ext uri="{63B3BB69-23CF-44E3-9099-C40C66FF867C}">
                    <a14:compatExt spid="_x0000_s53267"/>
                  </a:ext>
                  <a:ext uri="{FF2B5EF4-FFF2-40B4-BE49-F238E27FC236}">
                    <a16:creationId xmlns:a16="http://schemas.microsoft.com/office/drawing/2014/main" id="{00000000-0008-0000-0200-000013D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3268" name="Group Box 20" hidden="1">
              <a:extLst>
                <a:ext uri="{63B3BB69-23CF-44E3-9099-C40C66FF867C}">
                  <a14:compatExt spid="_x0000_s53268"/>
                </a:ext>
                <a:ext uri="{FF2B5EF4-FFF2-40B4-BE49-F238E27FC236}">
                  <a16:creationId xmlns:a16="http://schemas.microsoft.com/office/drawing/2014/main" id="{00000000-0008-0000-0200-000014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3269" name="Group Box 21" hidden="1">
              <a:extLst>
                <a:ext uri="{63B3BB69-23CF-44E3-9099-C40C66FF867C}">
                  <a14:compatExt spid="_x0000_s53269"/>
                </a:ext>
                <a:ext uri="{FF2B5EF4-FFF2-40B4-BE49-F238E27FC236}">
                  <a16:creationId xmlns:a16="http://schemas.microsoft.com/office/drawing/2014/main" id="{00000000-0008-0000-0200-000015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3270" name="Group Box 22" hidden="1">
              <a:extLst>
                <a:ext uri="{63B3BB69-23CF-44E3-9099-C40C66FF867C}">
                  <a14:compatExt spid="_x0000_s53270"/>
                </a:ext>
                <a:ext uri="{FF2B5EF4-FFF2-40B4-BE49-F238E27FC236}">
                  <a16:creationId xmlns:a16="http://schemas.microsoft.com/office/drawing/2014/main" id="{00000000-0008-0000-0200-000016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3271" name="Group Box 23" hidden="1">
              <a:extLst>
                <a:ext uri="{63B3BB69-23CF-44E3-9099-C40C66FF867C}">
                  <a14:compatExt spid="_x0000_s53271"/>
                </a:ext>
                <a:ext uri="{FF2B5EF4-FFF2-40B4-BE49-F238E27FC236}">
                  <a16:creationId xmlns:a16="http://schemas.microsoft.com/office/drawing/2014/main" id="{00000000-0008-0000-0200-000017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3272" name="Group Box 24" hidden="1">
              <a:extLst>
                <a:ext uri="{63B3BB69-23CF-44E3-9099-C40C66FF867C}">
                  <a14:compatExt spid="_x0000_s53272"/>
                </a:ext>
                <a:ext uri="{FF2B5EF4-FFF2-40B4-BE49-F238E27FC236}">
                  <a16:creationId xmlns:a16="http://schemas.microsoft.com/office/drawing/2014/main" id="{00000000-0008-0000-0200-000018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3273" name="Group Box 25" hidden="1">
              <a:extLst>
                <a:ext uri="{63B3BB69-23CF-44E3-9099-C40C66FF867C}">
                  <a14:compatExt spid="_x0000_s53273"/>
                </a:ext>
                <a:ext uri="{FF2B5EF4-FFF2-40B4-BE49-F238E27FC236}">
                  <a16:creationId xmlns:a16="http://schemas.microsoft.com/office/drawing/2014/main" id="{00000000-0008-0000-0200-00001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3274" name="Group Box 26" hidden="1">
              <a:extLst>
                <a:ext uri="{63B3BB69-23CF-44E3-9099-C40C66FF867C}">
                  <a14:compatExt spid="_x0000_s53274"/>
                </a:ext>
                <a:ext uri="{FF2B5EF4-FFF2-40B4-BE49-F238E27FC236}">
                  <a16:creationId xmlns:a16="http://schemas.microsoft.com/office/drawing/2014/main" id="{00000000-0008-0000-0200-00001A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3275" name="Group Box 27" hidden="1">
              <a:extLst>
                <a:ext uri="{63B3BB69-23CF-44E3-9099-C40C66FF867C}">
                  <a14:compatExt spid="_x0000_s53275"/>
                </a:ext>
                <a:ext uri="{FF2B5EF4-FFF2-40B4-BE49-F238E27FC236}">
                  <a16:creationId xmlns:a16="http://schemas.microsoft.com/office/drawing/2014/main" id="{00000000-0008-0000-0200-00001B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3276" name="Group Box 28" hidden="1">
              <a:extLst>
                <a:ext uri="{63B3BB69-23CF-44E3-9099-C40C66FF867C}">
                  <a14:compatExt spid="_x0000_s53276"/>
                </a:ext>
                <a:ext uri="{FF2B5EF4-FFF2-40B4-BE49-F238E27FC236}">
                  <a16:creationId xmlns:a16="http://schemas.microsoft.com/office/drawing/2014/main" id="{00000000-0008-0000-0200-00001C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3277" name="Group Box 29" hidden="1">
              <a:extLst>
                <a:ext uri="{63B3BB69-23CF-44E3-9099-C40C66FF867C}">
                  <a14:compatExt spid="_x0000_s53277"/>
                </a:ext>
                <a:ext uri="{FF2B5EF4-FFF2-40B4-BE49-F238E27FC236}">
                  <a16:creationId xmlns:a16="http://schemas.microsoft.com/office/drawing/2014/main" id="{00000000-0008-0000-0200-00001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975799" y="8239850"/>
              <a:ext cx="220577" cy="694590"/>
              <a:chOff x="5767601" y="8168745"/>
              <a:chExt cx="217604" cy="792441"/>
            </a:xfrm>
          </xdr:grpSpPr>
          <xdr:sp macro="" textlink="">
            <xdr:nvSpPr>
              <xdr:cNvPr id="53278" name="Option Button 30" hidden="1">
                <a:extLst>
                  <a:ext uri="{63B3BB69-23CF-44E3-9099-C40C66FF867C}">
                    <a14:compatExt spid="_x0000_s53278"/>
                  </a:ext>
                  <a:ext uri="{FF2B5EF4-FFF2-40B4-BE49-F238E27FC236}">
                    <a16:creationId xmlns:a16="http://schemas.microsoft.com/office/drawing/2014/main" id="{00000000-0008-0000-0200-00001ED0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79" name="Option Button 31" hidden="1">
                <a:extLst>
                  <a:ext uri="{63B3BB69-23CF-44E3-9099-C40C66FF867C}">
                    <a14:compatExt spid="_x0000_s53279"/>
                  </a:ext>
                  <a:ext uri="{FF2B5EF4-FFF2-40B4-BE49-F238E27FC236}">
                    <a16:creationId xmlns:a16="http://schemas.microsoft.com/office/drawing/2014/main" id="{00000000-0008-0000-0200-00001FD0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972175" y="4276725"/>
              <a:ext cx="304800" cy="419100"/>
              <a:chOff x="45017" y="37725"/>
              <a:chExt cx="3039" cy="4869"/>
            </a:xfrm>
          </xdr:grpSpPr>
          <xdr:sp macro="" textlink="">
            <xdr:nvSpPr>
              <xdr:cNvPr id="53280" name="Option Button 32" hidden="1">
                <a:extLst>
                  <a:ext uri="{63B3BB69-23CF-44E3-9099-C40C66FF867C}">
                    <a14:compatExt spid="_x0000_s53280"/>
                  </a:ext>
                  <a:ext uri="{FF2B5EF4-FFF2-40B4-BE49-F238E27FC236}">
                    <a16:creationId xmlns:a16="http://schemas.microsoft.com/office/drawing/2014/main" id="{00000000-0008-0000-0200-000020D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1" name="Option Button 33" hidden="1">
                <a:extLst>
                  <a:ext uri="{63B3BB69-23CF-44E3-9099-C40C66FF867C}">
                    <a14:compatExt spid="_x0000_s53281"/>
                  </a:ext>
                  <a:ext uri="{FF2B5EF4-FFF2-40B4-BE49-F238E27FC236}">
                    <a16:creationId xmlns:a16="http://schemas.microsoft.com/office/drawing/2014/main" id="{00000000-0008-0000-0200-000021D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200-000022000000}"/>
                </a:ext>
              </a:extLst>
            </xdr:cNvPr>
            <xdr:cNvGrpSpPr>
              <a:grpSpLocks/>
            </xdr:cNvGrpSpPr>
          </xdr:nvGrpSpPr>
          <xdr:grpSpPr bwMode="auto">
            <a:xfrm>
              <a:off x="5972175" y="5715000"/>
              <a:ext cx="304800" cy="714375"/>
              <a:chOff x="57631" y="54838"/>
              <a:chExt cx="3018" cy="7876"/>
            </a:xfrm>
          </xdr:grpSpPr>
          <xdr:sp macro="" textlink="">
            <xdr:nvSpPr>
              <xdr:cNvPr id="53282" name="Option Button 34" hidden="1">
                <a:extLst>
                  <a:ext uri="{63B3BB69-23CF-44E3-9099-C40C66FF867C}">
                    <a14:compatExt spid="_x0000_s53282"/>
                  </a:ext>
                  <a:ext uri="{FF2B5EF4-FFF2-40B4-BE49-F238E27FC236}">
                    <a16:creationId xmlns:a16="http://schemas.microsoft.com/office/drawing/2014/main" id="{00000000-0008-0000-0200-000022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3" name="Option Button 35" hidden="1">
                <a:extLst>
                  <a:ext uri="{63B3BB69-23CF-44E3-9099-C40C66FF867C}">
                    <a14:compatExt spid="_x0000_s53283"/>
                  </a:ext>
                  <a:ext uri="{FF2B5EF4-FFF2-40B4-BE49-F238E27FC236}">
                    <a16:creationId xmlns:a16="http://schemas.microsoft.com/office/drawing/2014/main" id="{00000000-0008-0000-0200-000023D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4" name="Option Button 36" hidden="1">
                <a:extLst>
                  <a:ext uri="{63B3BB69-23CF-44E3-9099-C40C66FF867C}">
                    <a14:compatExt spid="_x0000_s53284"/>
                  </a:ext>
                  <a:ext uri="{FF2B5EF4-FFF2-40B4-BE49-F238E27FC236}">
                    <a16:creationId xmlns:a16="http://schemas.microsoft.com/office/drawing/2014/main" id="{00000000-0008-0000-0200-000024D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2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2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2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200-00002C000000}"/>
                </a:ext>
              </a:extLst>
            </xdr:cNvPr>
            <xdr:cNvGrpSpPr>
              <a:grpSpLocks/>
            </xdr:cNvGrpSpPr>
          </xdr:nvGrpSpPr>
          <xdr:grpSpPr bwMode="auto">
            <a:xfrm>
              <a:off x="4598553" y="7408601"/>
              <a:ext cx="232948" cy="707094"/>
              <a:chOff x="45321" y="72871"/>
              <a:chExt cx="2304" cy="6586"/>
            </a:xfrm>
          </xdr:grpSpPr>
          <xdr:sp macro="" textlink="">
            <xdr:nvSpPr>
              <xdr:cNvPr id="53285" name="Option Button 37" hidden="1">
                <a:extLst>
                  <a:ext uri="{63B3BB69-23CF-44E3-9099-C40C66FF867C}">
                    <a14:compatExt spid="_x0000_s53285"/>
                  </a:ext>
                  <a:ext uri="{FF2B5EF4-FFF2-40B4-BE49-F238E27FC236}">
                    <a16:creationId xmlns:a16="http://schemas.microsoft.com/office/drawing/2014/main" id="{00000000-0008-0000-0200-000025D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6" name="Option Button 38" hidden="1">
                <a:extLst>
                  <a:ext uri="{63B3BB69-23CF-44E3-9099-C40C66FF867C}">
                    <a14:compatExt spid="_x0000_s53286"/>
                  </a:ext>
                  <a:ext uri="{FF2B5EF4-FFF2-40B4-BE49-F238E27FC236}">
                    <a16:creationId xmlns:a16="http://schemas.microsoft.com/office/drawing/2014/main" id="{00000000-0008-0000-0200-000026D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2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2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200-000031000000}"/>
                </a:ext>
              </a:extLst>
            </xdr:cNvPr>
            <xdr:cNvGrpSpPr/>
          </xdr:nvGrpSpPr>
          <xdr:grpSpPr>
            <a:xfrm>
              <a:off x="4609256" y="8232477"/>
              <a:ext cx="200248" cy="744722"/>
              <a:chOff x="4538985" y="8166031"/>
              <a:chExt cx="208649" cy="749787"/>
            </a:xfrm>
          </xdr:grpSpPr>
          <xdr:sp macro="" textlink="">
            <xdr:nvSpPr>
              <xdr:cNvPr id="53287" name="Option Button 39" hidden="1">
                <a:extLst>
                  <a:ext uri="{63B3BB69-23CF-44E3-9099-C40C66FF867C}">
                    <a14:compatExt spid="_x0000_s53287"/>
                  </a:ext>
                  <a:ext uri="{FF2B5EF4-FFF2-40B4-BE49-F238E27FC236}">
                    <a16:creationId xmlns:a16="http://schemas.microsoft.com/office/drawing/2014/main" id="{00000000-0008-0000-0200-000027D0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8" name="Option Button 40" hidden="1">
                <a:extLst>
                  <a:ext uri="{63B3BB69-23CF-44E3-9099-C40C66FF867C}">
                    <a14:compatExt spid="_x0000_s53288"/>
                  </a:ext>
                  <a:ext uri="{FF2B5EF4-FFF2-40B4-BE49-F238E27FC236}">
                    <a16:creationId xmlns:a16="http://schemas.microsoft.com/office/drawing/2014/main" id="{00000000-0008-0000-0200-000028D0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3289" name="Group Box 41" hidden="1">
              <a:extLst>
                <a:ext uri="{63B3BB69-23CF-44E3-9099-C40C66FF867C}">
                  <a14:compatExt spid="_x0000_s53289"/>
                </a:ext>
                <a:ext uri="{FF2B5EF4-FFF2-40B4-BE49-F238E27FC236}">
                  <a16:creationId xmlns:a16="http://schemas.microsoft.com/office/drawing/2014/main" id="{00000000-0008-0000-0200-00002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200-000032000000}"/>
                </a:ext>
              </a:extLst>
            </xdr:cNvPr>
            <xdr:cNvGrpSpPr/>
          </xdr:nvGrpSpPr>
          <xdr:grpSpPr>
            <a:xfrm>
              <a:off x="5980567" y="7395550"/>
              <a:ext cx="304802" cy="710980"/>
              <a:chOff x="5809589" y="7290612"/>
              <a:chExt cx="301595" cy="707491"/>
            </a:xfrm>
          </xdr:grpSpPr>
          <xdr:sp macro="" textlink="">
            <xdr:nvSpPr>
              <xdr:cNvPr id="53290" name="Option Button 42" hidden="1">
                <a:extLst>
                  <a:ext uri="{63B3BB69-23CF-44E3-9099-C40C66FF867C}">
                    <a14:compatExt spid="_x0000_s53290"/>
                  </a:ext>
                  <a:ext uri="{FF2B5EF4-FFF2-40B4-BE49-F238E27FC236}">
                    <a16:creationId xmlns:a16="http://schemas.microsoft.com/office/drawing/2014/main" id="{00000000-0008-0000-0200-00002AD0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1" name="Option Button 43" hidden="1">
                <a:extLst>
                  <a:ext uri="{63B3BB69-23CF-44E3-9099-C40C66FF867C}">
                    <a14:compatExt spid="_x0000_s53291"/>
                  </a:ext>
                  <a:ext uri="{FF2B5EF4-FFF2-40B4-BE49-F238E27FC236}">
                    <a16:creationId xmlns:a16="http://schemas.microsoft.com/office/drawing/2014/main" id="{00000000-0008-0000-0200-00002BD0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52</xdr:col>
      <xdr:colOff>201253</xdr:colOff>
      <xdr:row>1</xdr:row>
      <xdr:rowOff>96684</xdr:rowOff>
    </xdr:from>
    <xdr:to>
      <xdr:col>102</xdr:col>
      <xdr:colOff>592290</xdr:colOff>
      <xdr:row>14</xdr:row>
      <xdr:rowOff>126692</xdr:rowOff>
    </xdr:to>
    <xdr:grpSp>
      <xdr:nvGrpSpPr>
        <xdr:cNvPr id="51" name="グループ化 50">
          <a:extLst>
            <a:ext uri="{FF2B5EF4-FFF2-40B4-BE49-F238E27FC236}">
              <a16:creationId xmlns:a16="http://schemas.microsoft.com/office/drawing/2014/main" id="{00000000-0008-0000-0200-000033000000}"/>
            </a:ext>
          </a:extLst>
        </xdr:cNvPr>
        <xdr:cNvGrpSpPr/>
      </xdr:nvGrpSpPr>
      <xdr:grpSpPr>
        <a:xfrm>
          <a:off x="9202378" y="3252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2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200-00003A000000}"/>
                </a:ext>
              </a:extLst>
            </xdr:cNvPr>
            <xdr:cNvGrpSpPr>
              <a:grpSpLocks/>
            </xdr:cNvGrpSpPr>
          </xdr:nvGrpSpPr>
          <xdr:grpSpPr bwMode="auto">
            <a:xfrm>
              <a:off x="5972175" y="4857750"/>
              <a:ext cx="304800" cy="685800"/>
              <a:chOff x="57686" y="45007"/>
              <a:chExt cx="3018" cy="8207"/>
            </a:xfrm>
          </xdr:grpSpPr>
          <xdr:sp macro="" textlink="">
            <xdr:nvSpPr>
              <xdr:cNvPr id="53292" name="Option Button 44" hidden="1">
                <a:extLst>
                  <a:ext uri="{63B3BB69-23CF-44E3-9099-C40C66FF867C}">
                    <a14:compatExt spid="_x0000_s53292"/>
                  </a:ext>
                  <a:ext uri="{FF2B5EF4-FFF2-40B4-BE49-F238E27FC236}">
                    <a16:creationId xmlns:a16="http://schemas.microsoft.com/office/drawing/2014/main" id="{00000000-0008-0000-0200-00002CD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3" name="Option Button 45" hidden="1">
                <a:extLst>
                  <a:ext uri="{63B3BB69-23CF-44E3-9099-C40C66FF867C}">
                    <a14:compatExt spid="_x0000_s53293"/>
                  </a:ext>
                  <a:ext uri="{FF2B5EF4-FFF2-40B4-BE49-F238E27FC236}">
                    <a16:creationId xmlns:a16="http://schemas.microsoft.com/office/drawing/2014/main" id="{00000000-0008-0000-0200-00002DD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4" name="Option Button 46" hidden="1">
                <a:extLst>
                  <a:ext uri="{63B3BB69-23CF-44E3-9099-C40C66FF867C}">
                    <a14:compatExt spid="_x0000_s53294"/>
                  </a:ext>
                  <a:ext uri="{FF2B5EF4-FFF2-40B4-BE49-F238E27FC236}">
                    <a16:creationId xmlns:a16="http://schemas.microsoft.com/office/drawing/2014/main" id="{00000000-0008-0000-0200-00002ED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200-00003B000000}"/>
                </a:ext>
              </a:extLst>
            </xdr:cNvPr>
            <xdr:cNvGrpSpPr>
              <a:grpSpLocks/>
            </xdr:cNvGrpSpPr>
          </xdr:nvGrpSpPr>
          <xdr:grpSpPr bwMode="auto">
            <a:xfrm>
              <a:off x="5972175" y="6581775"/>
              <a:ext cx="304800" cy="685800"/>
              <a:chOff x="57631" y="54838"/>
              <a:chExt cx="3018" cy="7963"/>
            </a:xfrm>
          </xdr:grpSpPr>
          <xdr:sp macro="" textlink="">
            <xdr:nvSpPr>
              <xdr:cNvPr id="53295" name="Option Button 47" hidden="1">
                <a:extLst>
                  <a:ext uri="{63B3BB69-23CF-44E3-9099-C40C66FF867C}">
                    <a14:compatExt spid="_x0000_s53295"/>
                  </a:ext>
                  <a:ext uri="{FF2B5EF4-FFF2-40B4-BE49-F238E27FC236}">
                    <a16:creationId xmlns:a16="http://schemas.microsoft.com/office/drawing/2014/main" id="{00000000-0008-0000-0200-00002F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6" name="Option Button 48" hidden="1">
                <a:extLst>
                  <a:ext uri="{63B3BB69-23CF-44E3-9099-C40C66FF867C}">
                    <a14:compatExt spid="_x0000_s53296"/>
                  </a:ext>
                  <a:ext uri="{FF2B5EF4-FFF2-40B4-BE49-F238E27FC236}">
                    <a16:creationId xmlns:a16="http://schemas.microsoft.com/office/drawing/2014/main" id="{00000000-0008-0000-0200-000030D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7" name="Option Button 49" hidden="1">
                <a:extLst>
                  <a:ext uri="{63B3BB69-23CF-44E3-9099-C40C66FF867C}">
                    <a14:compatExt spid="_x0000_s53297"/>
                  </a:ext>
                  <a:ext uri="{FF2B5EF4-FFF2-40B4-BE49-F238E27FC236}">
                    <a16:creationId xmlns:a16="http://schemas.microsoft.com/office/drawing/2014/main" id="{00000000-0008-0000-0200-000031D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610100" y="4333875"/>
              <a:ext cx="304800" cy="400050"/>
              <a:chOff x="4501773" y="3772537"/>
              <a:chExt cx="303832" cy="486914"/>
            </a:xfrm>
          </xdr:grpSpPr>
          <xdr:sp macro="" textlink="">
            <xdr:nvSpPr>
              <xdr:cNvPr id="41985" name="Option Button 1"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86" name="Option Button 2"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600575" y="4886325"/>
              <a:ext cx="304800" cy="714375"/>
              <a:chOff x="4479758" y="4496256"/>
              <a:chExt cx="301792" cy="780101"/>
            </a:xfrm>
          </xdr:grpSpPr>
          <xdr:sp macro="" textlink="">
            <xdr:nvSpPr>
              <xdr:cNvPr id="41987" name="Option Button 3"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88" name="Option Button 4"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89" name="Option Button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600575" y="5753098"/>
              <a:ext cx="304800" cy="698090"/>
              <a:chOff x="4549825" y="5456613"/>
              <a:chExt cx="308371" cy="762871"/>
            </a:xfrm>
          </xdr:grpSpPr>
          <xdr:sp macro="" textlink="">
            <xdr:nvSpPr>
              <xdr:cNvPr id="41990" name="Option Button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91" name="Option Button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92" name="Option Button 8" hidden="1">
                <a:extLst>
                  <a:ext uri="{63B3BB69-23CF-44E3-9099-C40C66FF867C}">
                    <a14:compatExt spid="_x0000_s41992"/>
                  </a:ext>
                  <a:ext uri="{FF2B5EF4-FFF2-40B4-BE49-F238E27FC236}">
                    <a16:creationId xmlns:a16="http://schemas.microsoft.com/office/drawing/2014/main" id="{00000000-0008-0000-0300-000008A4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1993" name="Option Button 9" hidden="1">
              <a:extLst>
                <a:ext uri="{63B3BB69-23CF-44E3-9099-C40C66FF867C}">
                  <a14:compatExt spid="_x0000_s41993"/>
                </a:ext>
                <a:ext uri="{FF2B5EF4-FFF2-40B4-BE49-F238E27FC236}">
                  <a16:creationId xmlns:a16="http://schemas.microsoft.com/office/drawing/2014/main" id="{00000000-0008-0000-0300-00000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1994" name="Option Button 10" hidden="1">
              <a:extLst>
                <a:ext uri="{63B3BB69-23CF-44E3-9099-C40C66FF867C}">
                  <a14:compatExt spid="_x0000_s41994"/>
                </a:ext>
                <a:ext uri="{FF2B5EF4-FFF2-40B4-BE49-F238E27FC236}">
                  <a16:creationId xmlns:a16="http://schemas.microsoft.com/office/drawing/2014/main" id="{00000000-0008-0000-0300-00000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972175" y="57531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972175" y="9146957"/>
              <a:ext cx="304800" cy="371475"/>
              <a:chOff x="5763126" y="8931904"/>
              <a:chExt cx="301792" cy="494794"/>
            </a:xfrm>
          </xdr:grpSpPr>
          <xdr:sp macro="" textlink="">
            <xdr:nvSpPr>
              <xdr:cNvPr id="41995" name="Option Button 11" hidden="1">
                <a:extLst>
                  <a:ext uri="{63B3BB69-23CF-44E3-9099-C40C66FF867C}">
                    <a14:compatExt spid="_x0000_s41995"/>
                  </a:ext>
                  <a:ext uri="{FF2B5EF4-FFF2-40B4-BE49-F238E27FC236}">
                    <a16:creationId xmlns:a16="http://schemas.microsoft.com/office/drawing/2014/main" id="{00000000-0008-0000-0300-00000BA4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96" name="Option Button 12" hidden="1">
                <a:extLst>
                  <a:ext uri="{63B3BB69-23CF-44E3-9099-C40C66FF867C}">
                    <a14:compatExt spid="_x0000_s41996"/>
                  </a:ext>
                  <a:ext uri="{FF2B5EF4-FFF2-40B4-BE49-F238E27FC236}">
                    <a16:creationId xmlns:a16="http://schemas.microsoft.com/office/drawing/2014/main" id="{00000000-0008-0000-0300-00000CA4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1997" name="Group Box 13" hidden="1">
              <a:extLst>
                <a:ext uri="{63B3BB69-23CF-44E3-9099-C40C66FF867C}">
                  <a14:compatExt spid="_x0000_s41997"/>
                </a:ext>
                <a:ext uri="{FF2B5EF4-FFF2-40B4-BE49-F238E27FC236}">
                  <a16:creationId xmlns:a16="http://schemas.microsoft.com/office/drawing/2014/main" id="{00000000-0008-0000-0300-00000D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1998" name="Group Box 14" hidden="1">
              <a:extLst>
                <a:ext uri="{63B3BB69-23CF-44E3-9099-C40C66FF867C}">
                  <a14:compatExt spid="_x0000_s41998"/>
                </a:ext>
                <a:ext uri="{FF2B5EF4-FFF2-40B4-BE49-F238E27FC236}">
                  <a16:creationId xmlns:a16="http://schemas.microsoft.com/office/drawing/2014/main" id="{00000000-0008-0000-0300-00000E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1999" name="Group Box 15" hidden="1">
              <a:extLst>
                <a:ext uri="{63B3BB69-23CF-44E3-9099-C40C66FF867C}">
                  <a14:compatExt spid="_x0000_s41999"/>
                </a:ext>
                <a:ext uri="{FF2B5EF4-FFF2-40B4-BE49-F238E27FC236}">
                  <a16:creationId xmlns:a16="http://schemas.microsoft.com/office/drawing/2014/main" id="{00000000-0008-0000-0300-00000F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2000" name="Group Box 16" hidden="1">
              <a:extLst>
                <a:ext uri="{63B3BB69-23CF-44E3-9099-C40C66FF867C}">
                  <a14:compatExt spid="_x0000_s42000"/>
                </a:ext>
                <a:ext uri="{FF2B5EF4-FFF2-40B4-BE49-F238E27FC236}">
                  <a16:creationId xmlns:a16="http://schemas.microsoft.com/office/drawing/2014/main" id="{00000000-0008-0000-0300-000010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600575" y="6619875"/>
              <a:ext cx="304800" cy="685800"/>
              <a:chOff x="4549825" y="6438941"/>
              <a:chExt cx="308371" cy="779281"/>
            </a:xfrm>
          </xdr:grpSpPr>
          <xdr:sp macro="" textlink="">
            <xdr:nvSpPr>
              <xdr:cNvPr id="42001" name="Option Button 17" hidden="1">
                <a:extLst>
                  <a:ext uri="{63B3BB69-23CF-44E3-9099-C40C66FF867C}">
                    <a14:compatExt spid="_x0000_s42001"/>
                  </a:ext>
                  <a:ext uri="{FF2B5EF4-FFF2-40B4-BE49-F238E27FC236}">
                    <a16:creationId xmlns:a16="http://schemas.microsoft.com/office/drawing/2014/main" id="{00000000-0008-0000-0300-000011A4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02" name="Option Button 18" hidden="1">
                <a:extLst>
                  <a:ext uri="{63B3BB69-23CF-44E3-9099-C40C66FF867C}">
                    <a14:compatExt spid="_x0000_s42002"/>
                  </a:ext>
                  <a:ext uri="{FF2B5EF4-FFF2-40B4-BE49-F238E27FC236}">
                    <a16:creationId xmlns:a16="http://schemas.microsoft.com/office/drawing/2014/main" id="{00000000-0008-0000-0300-000012A4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03" name="Option Button 19" hidden="1">
                <a:extLst>
                  <a:ext uri="{63B3BB69-23CF-44E3-9099-C40C66FF867C}">
                    <a14:compatExt spid="_x0000_s42003"/>
                  </a:ext>
                  <a:ext uri="{FF2B5EF4-FFF2-40B4-BE49-F238E27FC236}">
                    <a16:creationId xmlns:a16="http://schemas.microsoft.com/office/drawing/2014/main" id="{00000000-0008-0000-0300-000013A4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2004" name="Group Box 20" hidden="1">
              <a:extLst>
                <a:ext uri="{63B3BB69-23CF-44E3-9099-C40C66FF867C}">
                  <a14:compatExt spid="_x0000_s42004"/>
                </a:ext>
                <a:ext uri="{FF2B5EF4-FFF2-40B4-BE49-F238E27FC236}">
                  <a16:creationId xmlns:a16="http://schemas.microsoft.com/office/drawing/2014/main" id="{00000000-0008-0000-0300-000014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2005" name="Group Box 21" hidden="1">
              <a:extLst>
                <a:ext uri="{63B3BB69-23CF-44E3-9099-C40C66FF867C}">
                  <a14:compatExt spid="_x0000_s42005"/>
                </a:ext>
                <a:ext uri="{FF2B5EF4-FFF2-40B4-BE49-F238E27FC236}">
                  <a16:creationId xmlns:a16="http://schemas.microsoft.com/office/drawing/2014/main" id="{00000000-0008-0000-0300-000015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2006" name="Group Box 22" hidden="1">
              <a:extLst>
                <a:ext uri="{63B3BB69-23CF-44E3-9099-C40C66FF867C}">
                  <a14:compatExt spid="_x0000_s42006"/>
                </a:ext>
                <a:ext uri="{FF2B5EF4-FFF2-40B4-BE49-F238E27FC236}">
                  <a16:creationId xmlns:a16="http://schemas.microsoft.com/office/drawing/2014/main" id="{00000000-0008-0000-0300-000016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2007" name="Group Box 23" hidden="1">
              <a:extLst>
                <a:ext uri="{63B3BB69-23CF-44E3-9099-C40C66FF867C}">
                  <a14:compatExt spid="_x0000_s42007"/>
                </a:ext>
                <a:ext uri="{FF2B5EF4-FFF2-40B4-BE49-F238E27FC236}">
                  <a16:creationId xmlns:a16="http://schemas.microsoft.com/office/drawing/2014/main" id="{00000000-0008-0000-0300-000017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2008" name="Group Box 24" hidden="1">
              <a:extLst>
                <a:ext uri="{63B3BB69-23CF-44E3-9099-C40C66FF867C}">
                  <a14:compatExt spid="_x0000_s42008"/>
                </a:ext>
                <a:ext uri="{FF2B5EF4-FFF2-40B4-BE49-F238E27FC236}">
                  <a16:creationId xmlns:a16="http://schemas.microsoft.com/office/drawing/2014/main" id="{00000000-0008-0000-0300-000018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2009" name="Group Box 25" hidden="1">
              <a:extLst>
                <a:ext uri="{63B3BB69-23CF-44E3-9099-C40C66FF867C}">
                  <a14:compatExt spid="_x0000_s42009"/>
                </a:ext>
                <a:ext uri="{FF2B5EF4-FFF2-40B4-BE49-F238E27FC236}">
                  <a16:creationId xmlns:a16="http://schemas.microsoft.com/office/drawing/2014/main" id="{00000000-0008-0000-0300-000019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2010" name="Group Box 26" hidden="1">
              <a:extLst>
                <a:ext uri="{63B3BB69-23CF-44E3-9099-C40C66FF867C}">
                  <a14:compatExt spid="_x0000_s42010"/>
                </a:ext>
                <a:ext uri="{FF2B5EF4-FFF2-40B4-BE49-F238E27FC236}">
                  <a16:creationId xmlns:a16="http://schemas.microsoft.com/office/drawing/2014/main" id="{00000000-0008-0000-0300-00001A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2011" name="Group Box 27" hidden="1">
              <a:extLst>
                <a:ext uri="{63B3BB69-23CF-44E3-9099-C40C66FF867C}">
                  <a14:compatExt spid="_x0000_s42011"/>
                </a:ext>
                <a:ext uri="{FF2B5EF4-FFF2-40B4-BE49-F238E27FC236}">
                  <a16:creationId xmlns:a16="http://schemas.microsoft.com/office/drawing/2014/main" id="{00000000-0008-0000-0300-00001B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98435" y="82782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974946" y="43148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2012" name="Group Box 28" hidden="1">
              <a:extLst>
                <a:ext uri="{63B3BB69-23CF-44E3-9099-C40C66FF867C}">
                  <a14:compatExt spid="_x0000_s42012"/>
                </a:ext>
                <a:ext uri="{FF2B5EF4-FFF2-40B4-BE49-F238E27FC236}">
                  <a16:creationId xmlns:a16="http://schemas.microsoft.com/office/drawing/2014/main" id="{00000000-0008-0000-0300-00001C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972829" y="48828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2013" name="Group Box 29" hidden="1">
              <a:extLst>
                <a:ext uri="{63B3BB69-23CF-44E3-9099-C40C66FF867C}">
                  <a14:compatExt spid="_x0000_s42013"/>
                </a:ext>
                <a:ext uri="{FF2B5EF4-FFF2-40B4-BE49-F238E27FC236}">
                  <a16:creationId xmlns:a16="http://schemas.microsoft.com/office/drawing/2014/main" id="{00000000-0008-0000-0300-00001D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970089" y="66152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975799" y="8277950"/>
              <a:ext cx="220577" cy="694590"/>
              <a:chOff x="5767601" y="8168745"/>
              <a:chExt cx="217604" cy="792441"/>
            </a:xfrm>
          </xdr:grpSpPr>
          <xdr:sp macro="" textlink="">
            <xdr:nvSpPr>
              <xdr:cNvPr id="42014" name="Option Button 30" hidden="1">
                <a:extLst>
                  <a:ext uri="{63B3BB69-23CF-44E3-9099-C40C66FF867C}">
                    <a14:compatExt spid="_x0000_s42014"/>
                  </a:ext>
                  <a:ext uri="{FF2B5EF4-FFF2-40B4-BE49-F238E27FC236}">
                    <a16:creationId xmlns:a16="http://schemas.microsoft.com/office/drawing/2014/main" id="{00000000-0008-0000-0300-00001EA4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15" name="Option Button 31" hidden="1">
                <a:extLst>
                  <a:ext uri="{63B3BB69-23CF-44E3-9099-C40C66FF867C}">
                    <a14:compatExt spid="_x0000_s42015"/>
                  </a:ext>
                  <a:ext uri="{FF2B5EF4-FFF2-40B4-BE49-F238E27FC236}">
                    <a16:creationId xmlns:a16="http://schemas.microsoft.com/office/drawing/2014/main" id="{00000000-0008-0000-0300-00001FA4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600575" y="82772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972175" y="4314825"/>
              <a:ext cx="304800" cy="419100"/>
              <a:chOff x="45017" y="37725"/>
              <a:chExt cx="3039" cy="4869"/>
            </a:xfrm>
          </xdr:grpSpPr>
          <xdr:sp macro="" textlink="">
            <xdr:nvSpPr>
              <xdr:cNvPr id="42016" name="Option Button 32" hidden="1">
                <a:extLst>
                  <a:ext uri="{63B3BB69-23CF-44E3-9099-C40C66FF867C}">
                    <a14:compatExt spid="_x0000_s42016"/>
                  </a:ext>
                  <a:ext uri="{FF2B5EF4-FFF2-40B4-BE49-F238E27FC236}">
                    <a16:creationId xmlns:a16="http://schemas.microsoft.com/office/drawing/2014/main" id="{00000000-0008-0000-0300-000020A4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17" name="Option Button 33" hidden="1">
                <a:extLst>
                  <a:ext uri="{63B3BB69-23CF-44E3-9099-C40C66FF867C}">
                    <a14:compatExt spid="_x0000_s42017"/>
                  </a:ext>
                  <a:ext uri="{FF2B5EF4-FFF2-40B4-BE49-F238E27FC236}">
                    <a16:creationId xmlns:a16="http://schemas.microsoft.com/office/drawing/2014/main" id="{00000000-0008-0000-0300-000021A4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972175" y="48927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300-000022000000}"/>
                </a:ext>
              </a:extLst>
            </xdr:cNvPr>
            <xdr:cNvGrpSpPr>
              <a:grpSpLocks/>
            </xdr:cNvGrpSpPr>
          </xdr:nvGrpSpPr>
          <xdr:grpSpPr bwMode="auto">
            <a:xfrm>
              <a:off x="5972175" y="5753100"/>
              <a:ext cx="304800" cy="714375"/>
              <a:chOff x="57631" y="54838"/>
              <a:chExt cx="3018" cy="7876"/>
            </a:xfrm>
          </xdr:grpSpPr>
          <xdr:sp macro="" textlink="">
            <xdr:nvSpPr>
              <xdr:cNvPr id="42018" name="Option Button 34" hidden="1">
                <a:extLst>
                  <a:ext uri="{63B3BB69-23CF-44E3-9099-C40C66FF867C}">
                    <a14:compatExt spid="_x0000_s42018"/>
                  </a:ext>
                  <a:ext uri="{FF2B5EF4-FFF2-40B4-BE49-F238E27FC236}">
                    <a16:creationId xmlns:a16="http://schemas.microsoft.com/office/drawing/2014/main" id="{00000000-0008-0000-0300-000022A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19" name="Option Button 35" hidden="1">
                <a:extLst>
                  <a:ext uri="{63B3BB69-23CF-44E3-9099-C40C66FF867C}">
                    <a14:compatExt spid="_x0000_s42019"/>
                  </a:ext>
                  <a:ext uri="{FF2B5EF4-FFF2-40B4-BE49-F238E27FC236}">
                    <a16:creationId xmlns:a16="http://schemas.microsoft.com/office/drawing/2014/main" id="{00000000-0008-0000-0300-000023A4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0" name="Option Button 36" hidden="1">
                <a:extLst>
                  <a:ext uri="{63B3BB69-23CF-44E3-9099-C40C66FF867C}">
                    <a14:compatExt spid="_x0000_s42020"/>
                  </a:ext>
                  <a:ext uri="{FF2B5EF4-FFF2-40B4-BE49-F238E27FC236}">
                    <a16:creationId xmlns:a16="http://schemas.microsoft.com/office/drawing/2014/main" id="{00000000-0008-0000-0300-000024A4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300-000023000000}"/>
            </a:ext>
          </a:extLst>
        </xdr:cNvPr>
        <xdr:cNvGrpSpPr>
          <a:grpSpLocks/>
        </xdr:cNvGrpSpPr>
      </xdr:nvGrpSpPr>
      <xdr:grpSpPr bwMode="auto">
        <a:xfrm>
          <a:off x="5972175" y="66198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3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4598546" y="74466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300-00002C000000}"/>
                </a:ext>
              </a:extLst>
            </xdr:cNvPr>
            <xdr:cNvGrpSpPr>
              <a:grpSpLocks/>
            </xdr:cNvGrpSpPr>
          </xdr:nvGrpSpPr>
          <xdr:grpSpPr bwMode="auto">
            <a:xfrm>
              <a:off x="4598553" y="7446701"/>
              <a:ext cx="232948" cy="707094"/>
              <a:chOff x="45321" y="72871"/>
              <a:chExt cx="2304" cy="6586"/>
            </a:xfrm>
          </xdr:grpSpPr>
          <xdr:sp macro="" textlink="">
            <xdr:nvSpPr>
              <xdr:cNvPr id="42021" name="Option Button 37" hidden="1">
                <a:extLst>
                  <a:ext uri="{63B3BB69-23CF-44E3-9099-C40C66FF867C}">
                    <a14:compatExt spid="_x0000_s42021"/>
                  </a:ext>
                  <a:ext uri="{FF2B5EF4-FFF2-40B4-BE49-F238E27FC236}">
                    <a16:creationId xmlns:a16="http://schemas.microsoft.com/office/drawing/2014/main" id="{00000000-0008-0000-0300-000025A4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2" name="Option Button 38" hidden="1">
                <a:extLst>
                  <a:ext uri="{63B3BB69-23CF-44E3-9099-C40C66FF867C}">
                    <a14:compatExt spid="_x0000_s42022"/>
                  </a:ext>
                  <a:ext uri="{FF2B5EF4-FFF2-40B4-BE49-F238E27FC236}">
                    <a16:creationId xmlns:a16="http://schemas.microsoft.com/office/drawing/2014/main" id="{00000000-0008-0000-0300-000026A4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300-00002D000000}"/>
            </a:ext>
          </a:extLst>
        </xdr:cNvPr>
        <xdr:cNvGrpSpPr>
          <a:grpSpLocks/>
        </xdr:cNvGrpSpPr>
      </xdr:nvGrpSpPr>
      <xdr:grpSpPr bwMode="auto">
        <a:xfrm>
          <a:off x="5972175" y="82772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300-000030000000}"/>
                </a:ext>
              </a:extLst>
            </xdr:cNvPr>
            <xdr:cNvGrpSpPr>
              <a:grpSpLocks/>
            </xdr:cNvGrpSpPr>
          </xdr:nvGrpSpPr>
          <xdr:grpSpPr bwMode="auto">
            <a:xfrm>
              <a:off x="4600575" y="82772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300-000031000000}"/>
                </a:ext>
              </a:extLst>
            </xdr:cNvPr>
            <xdr:cNvGrpSpPr/>
          </xdr:nvGrpSpPr>
          <xdr:grpSpPr>
            <a:xfrm>
              <a:off x="4609256" y="8270577"/>
              <a:ext cx="200248" cy="744722"/>
              <a:chOff x="4538985" y="8166031"/>
              <a:chExt cx="208649" cy="749787"/>
            </a:xfrm>
          </xdr:grpSpPr>
          <xdr:sp macro="" textlink="">
            <xdr:nvSpPr>
              <xdr:cNvPr id="42023" name="Option Button 39" hidden="1">
                <a:extLst>
                  <a:ext uri="{63B3BB69-23CF-44E3-9099-C40C66FF867C}">
                    <a14:compatExt spid="_x0000_s42023"/>
                  </a:ext>
                  <a:ext uri="{FF2B5EF4-FFF2-40B4-BE49-F238E27FC236}">
                    <a16:creationId xmlns:a16="http://schemas.microsoft.com/office/drawing/2014/main" id="{00000000-0008-0000-0300-000027A4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4" name="Option Button 40" hidden="1">
                <a:extLst>
                  <a:ext uri="{63B3BB69-23CF-44E3-9099-C40C66FF867C}">
                    <a14:compatExt spid="_x0000_s42024"/>
                  </a:ext>
                  <a:ext uri="{FF2B5EF4-FFF2-40B4-BE49-F238E27FC236}">
                    <a16:creationId xmlns:a16="http://schemas.microsoft.com/office/drawing/2014/main" id="{00000000-0008-0000-0300-000028A4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2025" name="Group Box 41" hidden="1">
              <a:extLst>
                <a:ext uri="{63B3BB69-23CF-44E3-9099-C40C66FF867C}">
                  <a14:compatExt spid="_x0000_s42025"/>
                </a:ext>
                <a:ext uri="{FF2B5EF4-FFF2-40B4-BE49-F238E27FC236}">
                  <a16:creationId xmlns:a16="http://schemas.microsoft.com/office/drawing/2014/main" id="{00000000-0008-0000-0300-000029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300-000032000000}"/>
                </a:ext>
              </a:extLst>
            </xdr:cNvPr>
            <xdr:cNvGrpSpPr/>
          </xdr:nvGrpSpPr>
          <xdr:grpSpPr>
            <a:xfrm>
              <a:off x="5980567" y="7433650"/>
              <a:ext cx="304802" cy="710980"/>
              <a:chOff x="5809589" y="7290612"/>
              <a:chExt cx="301595" cy="707491"/>
            </a:xfrm>
          </xdr:grpSpPr>
          <xdr:sp macro="" textlink="">
            <xdr:nvSpPr>
              <xdr:cNvPr id="42026" name="Option Button 42" hidden="1">
                <a:extLst>
                  <a:ext uri="{63B3BB69-23CF-44E3-9099-C40C66FF867C}">
                    <a14:compatExt spid="_x0000_s42026"/>
                  </a:ext>
                  <a:ext uri="{FF2B5EF4-FFF2-40B4-BE49-F238E27FC236}">
                    <a16:creationId xmlns:a16="http://schemas.microsoft.com/office/drawing/2014/main" id="{00000000-0008-0000-0300-00002AA4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7" name="Option Button 43" hidden="1">
                <a:extLst>
                  <a:ext uri="{63B3BB69-23CF-44E3-9099-C40C66FF867C}">
                    <a14:compatExt spid="_x0000_s42027"/>
                  </a:ext>
                  <a:ext uri="{FF2B5EF4-FFF2-40B4-BE49-F238E27FC236}">
                    <a16:creationId xmlns:a16="http://schemas.microsoft.com/office/drawing/2014/main" id="{00000000-0008-0000-0300-00002BA4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300-000033000000}"/>
            </a:ext>
          </a:extLst>
        </xdr:cNvPr>
        <xdr:cNvGrpSpPr/>
      </xdr:nvGrpSpPr>
      <xdr:grpSpPr>
        <a:xfrm>
          <a:off x="9659578" y="249084"/>
          <a:ext cx="9192137" cy="3306608"/>
          <a:chOff x="9535241" y="491613"/>
          <a:chExt cx="8060403" cy="3246693"/>
        </a:xfrm>
      </xdr:grpSpPr>
      <xdr:sp macro="" textlink="">
        <xdr:nvSpPr>
          <xdr:cNvPr id="52" name="正方形/長方形 51">
            <a:extLst>
              <a:ext uri="{FF2B5EF4-FFF2-40B4-BE49-F238E27FC236}">
                <a16:creationId xmlns:a16="http://schemas.microsoft.com/office/drawing/2014/main" id="{00000000-0008-0000-03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3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3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3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3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3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300-00003A000000}"/>
                </a:ext>
              </a:extLst>
            </xdr:cNvPr>
            <xdr:cNvGrpSpPr>
              <a:grpSpLocks/>
            </xdr:cNvGrpSpPr>
          </xdr:nvGrpSpPr>
          <xdr:grpSpPr bwMode="auto">
            <a:xfrm>
              <a:off x="5972175" y="4895850"/>
              <a:ext cx="304800" cy="685800"/>
              <a:chOff x="57686" y="45007"/>
              <a:chExt cx="3018" cy="8207"/>
            </a:xfrm>
          </xdr:grpSpPr>
          <xdr:sp macro="" textlink="">
            <xdr:nvSpPr>
              <xdr:cNvPr id="42028" name="Option Button 44" hidden="1">
                <a:extLst>
                  <a:ext uri="{63B3BB69-23CF-44E3-9099-C40C66FF867C}">
                    <a14:compatExt spid="_x0000_s42028"/>
                  </a:ext>
                  <a:ext uri="{FF2B5EF4-FFF2-40B4-BE49-F238E27FC236}">
                    <a16:creationId xmlns:a16="http://schemas.microsoft.com/office/drawing/2014/main" id="{00000000-0008-0000-0300-00002CA4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9" name="Option Button 45" hidden="1">
                <a:extLst>
                  <a:ext uri="{63B3BB69-23CF-44E3-9099-C40C66FF867C}">
                    <a14:compatExt spid="_x0000_s42029"/>
                  </a:ext>
                  <a:ext uri="{FF2B5EF4-FFF2-40B4-BE49-F238E27FC236}">
                    <a16:creationId xmlns:a16="http://schemas.microsoft.com/office/drawing/2014/main" id="{00000000-0008-0000-0300-00002DA4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30" name="Option Button 46" hidden="1">
                <a:extLst>
                  <a:ext uri="{63B3BB69-23CF-44E3-9099-C40C66FF867C}">
                    <a14:compatExt spid="_x0000_s42030"/>
                  </a:ext>
                  <a:ext uri="{FF2B5EF4-FFF2-40B4-BE49-F238E27FC236}">
                    <a16:creationId xmlns:a16="http://schemas.microsoft.com/office/drawing/2014/main" id="{00000000-0008-0000-0300-00002EA4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300-00003B000000}"/>
                </a:ext>
              </a:extLst>
            </xdr:cNvPr>
            <xdr:cNvGrpSpPr>
              <a:grpSpLocks/>
            </xdr:cNvGrpSpPr>
          </xdr:nvGrpSpPr>
          <xdr:grpSpPr bwMode="auto">
            <a:xfrm>
              <a:off x="5972175" y="6619875"/>
              <a:ext cx="304800" cy="685800"/>
              <a:chOff x="57631" y="54838"/>
              <a:chExt cx="3018" cy="7963"/>
            </a:xfrm>
          </xdr:grpSpPr>
          <xdr:sp macro="" textlink="">
            <xdr:nvSpPr>
              <xdr:cNvPr id="42031" name="Option Button 47" hidden="1">
                <a:extLst>
                  <a:ext uri="{63B3BB69-23CF-44E3-9099-C40C66FF867C}">
                    <a14:compatExt spid="_x0000_s42031"/>
                  </a:ext>
                  <a:ext uri="{FF2B5EF4-FFF2-40B4-BE49-F238E27FC236}">
                    <a16:creationId xmlns:a16="http://schemas.microsoft.com/office/drawing/2014/main" id="{00000000-0008-0000-0300-00002FA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32" name="Option Button 48" hidden="1">
                <a:extLst>
                  <a:ext uri="{63B3BB69-23CF-44E3-9099-C40C66FF867C}">
                    <a14:compatExt spid="_x0000_s42032"/>
                  </a:ext>
                  <a:ext uri="{FF2B5EF4-FFF2-40B4-BE49-F238E27FC236}">
                    <a16:creationId xmlns:a16="http://schemas.microsoft.com/office/drawing/2014/main" id="{00000000-0008-0000-0300-000030A4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33" name="Option Button 49" hidden="1">
                <a:extLst>
                  <a:ext uri="{63B3BB69-23CF-44E3-9099-C40C66FF867C}">
                    <a14:compatExt spid="_x0000_s42033"/>
                  </a:ext>
                  <a:ext uri="{FF2B5EF4-FFF2-40B4-BE49-F238E27FC236}">
                    <a16:creationId xmlns:a16="http://schemas.microsoft.com/office/drawing/2014/main" id="{00000000-0008-0000-0300-000031A4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610100" y="4295775"/>
              <a:ext cx="304800" cy="400050"/>
              <a:chOff x="4501773" y="3772537"/>
              <a:chExt cx="303832" cy="486914"/>
            </a:xfrm>
          </xdr:grpSpPr>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0400-000001A8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600575" y="4848225"/>
              <a:ext cx="304800" cy="714375"/>
              <a:chOff x="4479758" y="4496256"/>
              <a:chExt cx="301792" cy="780101"/>
            </a:xfrm>
          </xdr:grpSpPr>
          <xdr:sp macro="" textlink="">
            <xdr:nvSpPr>
              <xdr:cNvPr id="43011" name="Option Button 3" hidden="1">
                <a:extLst>
                  <a:ext uri="{63B3BB69-23CF-44E3-9099-C40C66FF867C}">
                    <a14:compatExt spid="_x0000_s43011"/>
                  </a:ext>
                  <a:ext uri="{FF2B5EF4-FFF2-40B4-BE49-F238E27FC236}">
                    <a16:creationId xmlns:a16="http://schemas.microsoft.com/office/drawing/2014/main" id="{00000000-0008-0000-0400-000003A8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0400-000004A8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Option Button 5" hidden="1">
                <a:extLst>
                  <a:ext uri="{63B3BB69-23CF-44E3-9099-C40C66FF867C}">
                    <a14:compatExt spid="_x0000_s43013"/>
                  </a:ext>
                  <a:ext uri="{FF2B5EF4-FFF2-40B4-BE49-F238E27FC236}">
                    <a16:creationId xmlns:a16="http://schemas.microsoft.com/office/drawing/2014/main" id="{00000000-0008-0000-0400-000005A8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600575" y="5714998"/>
              <a:ext cx="304800" cy="698090"/>
              <a:chOff x="4549825" y="5456613"/>
              <a:chExt cx="308371" cy="762871"/>
            </a:xfrm>
          </xdr:grpSpPr>
          <xdr:sp macro="" textlink="">
            <xdr:nvSpPr>
              <xdr:cNvPr id="43014" name="Option Button 6" hidden="1">
                <a:extLst>
                  <a:ext uri="{63B3BB69-23CF-44E3-9099-C40C66FF867C}">
                    <a14:compatExt spid="_x0000_s43014"/>
                  </a:ext>
                  <a:ext uri="{FF2B5EF4-FFF2-40B4-BE49-F238E27FC236}">
                    <a16:creationId xmlns:a16="http://schemas.microsoft.com/office/drawing/2014/main" id="{00000000-0008-0000-0400-000006A8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5" name="Option Button 7" hidden="1">
                <a:extLst>
                  <a:ext uri="{63B3BB69-23CF-44E3-9099-C40C66FF867C}">
                    <a14:compatExt spid="_x0000_s43015"/>
                  </a:ext>
                  <a:ext uri="{FF2B5EF4-FFF2-40B4-BE49-F238E27FC236}">
                    <a16:creationId xmlns:a16="http://schemas.microsoft.com/office/drawing/2014/main" id="{00000000-0008-0000-0400-000007A8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6" name="Option Button 8" hidden="1">
                <a:extLst>
                  <a:ext uri="{63B3BB69-23CF-44E3-9099-C40C66FF867C}">
                    <a14:compatExt spid="_x0000_s43016"/>
                  </a:ext>
                  <a:ext uri="{FF2B5EF4-FFF2-40B4-BE49-F238E27FC236}">
                    <a16:creationId xmlns:a16="http://schemas.microsoft.com/office/drawing/2014/main" id="{00000000-0008-0000-0400-000008A8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3017" name="Option Button 9" hidden="1">
              <a:extLst>
                <a:ext uri="{63B3BB69-23CF-44E3-9099-C40C66FF867C}">
                  <a14:compatExt spid="_x0000_s43017"/>
                </a:ext>
                <a:ext uri="{FF2B5EF4-FFF2-40B4-BE49-F238E27FC236}">
                  <a16:creationId xmlns:a16="http://schemas.microsoft.com/office/drawing/2014/main" id="{00000000-0008-0000-04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3018" name="Option Button 10" hidden="1">
              <a:extLst>
                <a:ext uri="{63B3BB69-23CF-44E3-9099-C40C66FF867C}">
                  <a14:compatExt spid="_x0000_s43018"/>
                </a:ext>
                <a:ext uri="{FF2B5EF4-FFF2-40B4-BE49-F238E27FC236}">
                  <a16:creationId xmlns:a16="http://schemas.microsoft.com/office/drawing/2014/main" id="{00000000-0008-0000-0400-00000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972175" y="9108857"/>
              <a:ext cx="304800" cy="371475"/>
              <a:chOff x="5763126" y="8931904"/>
              <a:chExt cx="301792" cy="494794"/>
            </a:xfrm>
          </xdr:grpSpPr>
          <xdr:sp macro="" textlink="">
            <xdr:nvSpPr>
              <xdr:cNvPr id="43019" name="Option Button 11" hidden="1">
                <a:extLst>
                  <a:ext uri="{63B3BB69-23CF-44E3-9099-C40C66FF867C}">
                    <a14:compatExt spid="_x0000_s43019"/>
                  </a:ext>
                  <a:ext uri="{FF2B5EF4-FFF2-40B4-BE49-F238E27FC236}">
                    <a16:creationId xmlns:a16="http://schemas.microsoft.com/office/drawing/2014/main" id="{00000000-0008-0000-0400-00000BA8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0" name="Option Button 12" hidden="1">
                <a:extLst>
                  <a:ext uri="{63B3BB69-23CF-44E3-9099-C40C66FF867C}">
                    <a14:compatExt spid="_x0000_s43020"/>
                  </a:ext>
                  <a:ext uri="{FF2B5EF4-FFF2-40B4-BE49-F238E27FC236}">
                    <a16:creationId xmlns:a16="http://schemas.microsoft.com/office/drawing/2014/main" id="{00000000-0008-0000-0400-00000CA8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3021" name="Group Box 13" hidden="1">
              <a:extLst>
                <a:ext uri="{63B3BB69-23CF-44E3-9099-C40C66FF867C}">
                  <a14:compatExt spid="_x0000_s43021"/>
                </a:ext>
                <a:ext uri="{FF2B5EF4-FFF2-40B4-BE49-F238E27FC236}">
                  <a16:creationId xmlns:a16="http://schemas.microsoft.com/office/drawing/2014/main" id="{00000000-0008-0000-0400-00000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3022" name="Group Box 14" hidden="1">
              <a:extLst>
                <a:ext uri="{63B3BB69-23CF-44E3-9099-C40C66FF867C}">
                  <a14:compatExt spid="_x0000_s43022"/>
                </a:ext>
                <a:ext uri="{FF2B5EF4-FFF2-40B4-BE49-F238E27FC236}">
                  <a16:creationId xmlns:a16="http://schemas.microsoft.com/office/drawing/2014/main" id="{00000000-0008-0000-0400-00000E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3023" name="Group Box 15" hidden="1">
              <a:extLst>
                <a:ext uri="{63B3BB69-23CF-44E3-9099-C40C66FF867C}">
                  <a14:compatExt spid="_x0000_s43023"/>
                </a:ext>
                <a:ext uri="{FF2B5EF4-FFF2-40B4-BE49-F238E27FC236}">
                  <a16:creationId xmlns:a16="http://schemas.microsoft.com/office/drawing/2014/main" id="{00000000-0008-0000-0400-00000F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3024" name="Group Box 16" hidden="1">
              <a:extLst>
                <a:ext uri="{63B3BB69-23CF-44E3-9099-C40C66FF867C}">
                  <a14:compatExt spid="_x0000_s43024"/>
                </a:ext>
                <a:ext uri="{FF2B5EF4-FFF2-40B4-BE49-F238E27FC236}">
                  <a16:creationId xmlns:a16="http://schemas.microsoft.com/office/drawing/2014/main" id="{00000000-0008-0000-0400-000010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600575" y="6581775"/>
              <a:ext cx="304800" cy="685800"/>
              <a:chOff x="4549825" y="6438941"/>
              <a:chExt cx="308371" cy="779281"/>
            </a:xfrm>
          </xdr:grpSpPr>
          <xdr:sp macro="" textlink="">
            <xdr:nvSpPr>
              <xdr:cNvPr id="43025" name="Option Button 17" hidden="1">
                <a:extLst>
                  <a:ext uri="{63B3BB69-23CF-44E3-9099-C40C66FF867C}">
                    <a14:compatExt spid="_x0000_s43025"/>
                  </a:ext>
                  <a:ext uri="{FF2B5EF4-FFF2-40B4-BE49-F238E27FC236}">
                    <a16:creationId xmlns:a16="http://schemas.microsoft.com/office/drawing/2014/main" id="{00000000-0008-0000-0400-000011A8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6" name="Option Button 18" hidden="1">
                <a:extLst>
                  <a:ext uri="{63B3BB69-23CF-44E3-9099-C40C66FF867C}">
                    <a14:compatExt spid="_x0000_s43026"/>
                  </a:ext>
                  <a:ext uri="{FF2B5EF4-FFF2-40B4-BE49-F238E27FC236}">
                    <a16:creationId xmlns:a16="http://schemas.microsoft.com/office/drawing/2014/main" id="{00000000-0008-0000-0400-000012A8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7" name="Option Button 19" hidden="1">
                <a:extLst>
                  <a:ext uri="{63B3BB69-23CF-44E3-9099-C40C66FF867C}">
                    <a14:compatExt spid="_x0000_s43027"/>
                  </a:ext>
                  <a:ext uri="{FF2B5EF4-FFF2-40B4-BE49-F238E27FC236}">
                    <a16:creationId xmlns:a16="http://schemas.microsoft.com/office/drawing/2014/main" id="{00000000-0008-0000-0400-000013A8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3028" name="Group Box 20" hidden="1">
              <a:extLst>
                <a:ext uri="{63B3BB69-23CF-44E3-9099-C40C66FF867C}">
                  <a14:compatExt spid="_x0000_s43028"/>
                </a:ext>
                <a:ext uri="{FF2B5EF4-FFF2-40B4-BE49-F238E27FC236}">
                  <a16:creationId xmlns:a16="http://schemas.microsoft.com/office/drawing/2014/main" id="{00000000-0008-0000-0400-000014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3029" name="Group Box 21" hidden="1">
              <a:extLst>
                <a:ext uri="{63B3BB69-23CF-44E3-9099-C40C66FF867C}">
                  <a14:compatExt spid="_x0000_s43029"/>
                </a:ext>
                <a:ext uri="{FF2B5EF4-FFF2-40B4-BE49-F238E27FC236}">
                  <a16:creationId xmlns:a16="http://schemas.microsoft.com/office/drawing/2014/main" id="{00000000-0008-0000-0400-000015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3030" name="Group Box 22" hidden="1">
              <a:extLst>
                <a:ext uri="{63B3BB69-23CF-44E3-9099-C40C66FF867C}">
                  <a14:compatExt spid="_x0000_s43030"/>
                </a:ext>
                <a:ext uri="{FF2B5EF4-FFF2-40B4-BE49-F238E27FC236}">
                  <a16:creationId xmlns:a16="http://schemas.microsoft.com/office/drawing/2014/main" id="{00000000-0008-0000-0400-000016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3031" name="Group Box 23" hidden="1">
              <a:extLst>
                <a:ext uri="{63B3BB69-23CF-44E3-9099-C40C66FF867C}">
                  <a14:compatExt spid="_x0000_s43031"/>
                </a:ext>
                <a:ext uri="{FF2B5EF4-FFF2-40B4-BE49-F238E27FC236}">
                  <a16:creationId xmlns:a16="http://schemas.microsoft.com/office/drawing/2014/main" id="{00000000-0008-0000-0400-000017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3032" name="Group Box 24" hidden="1">
              <a:extLst>
                <a:ext uri="{63B3BB69-23CF-44E3-9099-C40C66FF867C}">
                  <a14:compatExt spid="_x0000_s43032"/>
                </a:ext>
                <a:ext uri="{FF2B5EF4-FFF2-40B4-BE49-F238E27FC236}">
                  <a16:creationId xmlns:a16="http://schemas.microsoft.com/office/drawing/2014/main" id="{00000000-0008-0000-0400-000018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3033" name="Group Box 25" hidden="1">
              <a:extLst>
                <a:ext uri="{63B3BB69-23CF-44E3-9099-C40C66FF867C}">
                  <a14:compatExt spid="_x0000_s43033"/>
                </a:ext>
                <a:ext uri="{FF2B5EF4-FFF2-40B4-BE49-F238E27FC236}">
                  <a16:creationId xmlns:a16="http://schemas.microsoft.com/office/drawing/2014/main" id="{00000000-0008-0000-0400-00001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3034" name="Group Box 26" hidden="1">
              <a:extLst>
                <a:ext uri="{63B3BB69-23CF-44E3-9099-C40C66FF867C}">
                  <a14:compatExt spid="_x0000_s43034"/>
                </a:ext>
                <a:ext uri="{FF2B5EF4-FFF2-40B4-BE49-F238E27FC236}">
                  <a16:creationId xmlns:a16="http://schemas.microsoft.com/office/drawing/2014/main" id="{00000000-0008-0000-0400-00001A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3035" name="Group Box 27" hidden="1">
              <a:extLst>
                <a:ext uri="{63B3BB69-23CF-44E3-9099-C40C66FF867C}">
                  <a14:compatExt spid="_x0000_s43035"/>
                </a:ext>
                <a:ext uri="{FF2B5EF4-FFF2-40B4-BE49-F238E27FC236}">
                  <a16:creationId xmlns:a16="http://schemas.microsoft.com/office/drawing/2014/main" id="{00000000-0008-0000-0400-00001B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3036" name="Group Box 28" hidden="1">
              <a:extLst>
                <a:ext uri="{63B3BB69-23CF-44E3-9099-C40C66FF867C}">
                  <a14:compatExt spid="_x0000_s43036"/>
                </a:ext>
                <a:ext uri="{FF2B5EF4-FFF2-40B4-BE49-F238E27FC236}">
                  <a16:creationId xmlns:a16="http://schemas.microsoft.com/office/drawing/2014/main" id="{00000000-0008-0000-0400-00001C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3037" name="Group Box 29" hidden="1">
              <a:extLst>
                <a:ext uri="{63B3BB69-23CF-44E3-9099-C40C66FF867C}">
                  <a14:compatExt spid="_x0000_s43037"/>
                </a:ext>
                <a:ext uri="{FF2B5EF4-FFF2-40B4-BE49-F238E27FC236}">
                  <a16:creationId xmlns:a16="http://schemas.microsoft.com/office/drawing/2014/main" id="{00000000-0008-0000-0400-00001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975799" y="8239850"/>
              <a:ext cx="220577" cy="694590"/>
              <a:chOff x="5767601" y="8168745"/>
              <a:chExt cx="217604" cy="792441"/>
            </a:xfrm>
          </xdr:grpSpPr>
          <xdr:sp macro="" textlink="">
            <xdr:nvSpPr>
              <xdr:cNvPr id="43038" name="Option Button 30" hidden="1">
                <a:extLst>
                  <a:ext uri="{63B3BB69-23CF-44E3-9099-C40C66FF867C}">
                    <a14:compatExt spid="_x0000_s43038"/>
                  </a:ext>
                  <a:ext uri="{FF2B5EF4-FFF2-40B4-BE49-F238E27FC236}">
                    <a16:creationId xmlns:a16="http://schemas.microsoft.com/office/drawing/2014/main" id="{00000000-0008-0000-0400-00001EA8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9" name="Option Button 31" hidden="1">
                <a:extLst>
                  <a:ext uri="{63B3BB69-23CF-44E3-9099-C40C66FF867C}">
                    <a14:compatExt spid="_x0000_s43039"/>
                  </a:ext>
                  <a:ext uri="{FF2B5EF4-FFF2-40B4-BE49-F238E27FC236}">
                    <a16:creationId xmlns:a16="http://schemas.microsoft.com/office/drawing/2014/main" id="{00000000-0008-0000-0400-00001FA8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972175" y="4276725"/>
              <a:ext cx="304800" cy="419100"/>
              <a:chOff x="45017" y="37725"/>
              <a:chExt cx="3039" cy="4869"/>
            </a:xfrm>
          </xdr:grpSpPr>
          <xdr:sp macro="" textlink="">
            <xdr:nvSpPr>
              <xdr:cNvPr id="43040" name="Option Button 32" hidden="1">
                <a:extLst>
                  <a:ext uri="{63B3BB69-23CF-44E3-9099-C40C66FF867C}">
                    <a14:compatExt spid="_x0000_s43040"/>
                  </a:ext>
                  <a:ext uri="{FF2B5EF4-FFF2-40B4-BE49-F238E27FC236}">
                    <a16:creationId xmlns:a16="http://schemas.microsoft.com/office/drawing/2014/main" id="{00000000-0008-0000-0400-000020A8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1" name="Option Button 33" hidden="1">
                <a:extLst>
                  <a:ext uri="{63B3BB69-23CF-44E3-9099-C40C66FF867C}">
                    <a14:compatExt spid="_x0000_s43041"/>
                  </a:ext>
                  <a:ext uri="{FF2B5EF4-FFF2-40B4-BE49-F238E27FC236}">
                    <a16:creationId xmlns:a16="http://schemas.microsoft.com/office/drawing/2014/main" id="{00000000-0008-0000-0400-000021A8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400-000022000000}"/>
                </a:ext>
              </a:extLst>
            </xdr:cNvPr>
            <xdr:cNvGrpSpPr>
              <a:grpSpLocks/>
            </xdr:cNvGrpSpPr>
          </xdr:nvGrpSpPr>
          <xdr:grpSpPr bwMode="auto">
            <a:xfrm>
              <a:off x="5972175" y="5715000"/>
              <a:ext cx="304800" cy="714375"/>
              <a:chOff x="57631" y="54838"/>
              <a:chExt cx="3018" cy="7876"/>
            </a:xfrm>
          </xdr:grpSpPr>
          <xdr:sp macro="" textlink="">
            <xdr:nvSpPr>
              <xdr:cNvPr id="43042" name="Option Button 34" hidden="1">
                <a:extLst>
                  <a:ext uri="{63B3BB69-23CF-44E3-9099-C40C66FF867C}">
                    <a14:compatExt spid="_x0000_s43042"/>
                  </a:ext>
                  <a:ext uri="{FF2B5EF4-FFF2-40B4-BE49-F238E27FC236}">
                    <a16:creationId xmlns:a16="http://schemas.microsoft.com/office/drawing/2014/main" id="{00000000-0008-0000-0400-000022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3" name="Option Button 35" hidden="1">
                <a:extLst>
                  <a:ext uri="{63B3BB69-23CF-44E3-9099-C40C66FF867C}">
                    <a14:compatExt spid="_x0000_s43043"/>
                  </a:ext>
                  <a:ext uri="{FF2B5EF4-FFF2-40B4-BE49-F238E27FC236}">
                    <a16:creationId xmlns:a16="http://schemas.microsoft.com/office/drawing/2014/main" id="{00000000-0008-0000-0400-000023A8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4" name="Option Button 36" hidden="1">
                <a:extLst>
                  <a:ext uri="{63B3BB69-23CF-44E3-9099-C40C66FF867C}">
                    <a14:compatExt spid="_x0000_s43044"/>
                  </a:ext>
                  <a:ext uri="{FF2B5EF4-FFF2-40B4-BE49-F238E27FC236}">
                    <a16:creationId xmlns:a16="http://schemas.microsoft.com/office/drawing/2014/main" id="{00000000-0008-0000-0400-000024A8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4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4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400-00002C000000}"/>
                </a:ext>
              </a:extLst>
            </xdr:cNvPr>
            <xdr:cNvGrpSpPr>
              <a:grpSpLocks/>
            </xdr:cNvGrpSpPr>
          </xdr:nvGrpSpPr>
          <xdr:grpSpPr bwMode="auto">
            <a:xfrm>
              <a:off x="4598553" y="7408601"/>
              <a:ext cx="232948" cy="707094"/>
              <a:chOff x="45321" y="72871"/>
              <a:chExt cx="2304" cy="6586"/>
            </a:xfrm>
          </xdr:grpSpPr>
          <xdr:sp macro="" textlink="">
            <xdr:nvSpPr>
              <xdr:cNvPr id="43045" name="Option Button 37" hidden="1">
                <a:extLst>
                  <a:ext uri="{63B3BB69-23CF-44E3-9099-C40C66FF867C}">
                    <a14:compatExt spid="_x0000_s43045"/>
                  </a:ext>
                  <a:ext uri="{FF2B5EF4-FFF2-40B4-BE49-F238E27FC236}">
                    <a16:creationId xmlns:a16="http://schemas.microsoft.com/office/drawing/2014/main" id="{00000000-0008-0000-0400-000025A8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6" name="Option Button 38" hidden="1">
                <a:extLst>
                  <a:ext uri="{63B3BB69-23CF-44E3-9099-C40C66FF867C}">
                    <a14:compatExt spid="_x0000_s43046"/>
                  </a:ext>
                  <a:ext uri="{FF2B5EF4-FFF2-40B4-BE49-F238E27FC236}">
                    <a16:creationId xmlns:a16="http://schemas.microsoft.com/office/drawing/2014/main" id="{00000000-0008-0000-0400-000026A8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4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4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4609256" y="8232477"/>
              <a:ext cx="200248" cy="744722"/>
              <a:chOff x="4538985" y="8166031"/>
              <a:chExt cx="208649" cy="749787"/>
            </a:xfrm>
          </xdr:grpSpPr>
          <xdr:sp macro="" textlink="">
            <xdr:nvSpPr>
              <xdr:cNvPr id="43047" name="Option Button 39" hidden="1">
                <a:extLst>
                  <a:ext uri="{63B3BB69-23CF-44E3-9099-C40C66FF867C}">
                    <a14:compatExt spid="_x0000_s43047"/>
                  </a:ext>
                  <a:ext uri="{FF2B5EF4-FFF2-40B4-BE49-F238E27FC236}">
                    <a16:creationId xmlns:a16="http://schemas.microsoft.com/office/drawing/2014/main" id="{00000000-0008-0000-0400-000027A8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8" name="Option Button 40" hidden="1">
                <a:extLst>
                  <a:ext uri="{63B3BB69-23CF-44E3-9099-C40C66FF867C}">
                    <a14:compatExt spid="_x0000_s43048"/>
                  </a:ext>
                  <a:ext uri="{FF2B5EF4-FFF2-40B4-BE49-F238E27FC236}">
                    <a16:creationId xmlns:a16="http://schemas.microsoft.com/office/drawing/2014/main" id="{00000000-0008-0000-0400-000028A8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3049" name="Group Box 41" hidden="1">
              <a:extLst>
                <a:ext uri="{63B3BB69-23CF-44E3-9099-C40C66FF867C}">
                  <a14:compatExt spid="_x0000_s43049"/>
                </a:ext>
                <a:ext uri="{FF2B5EF4-FFF2-40B4-BE49-F238E27FC236}">
                  <a16:creationId xmlns:a16="http://schemas.microsoft.com/office/drawing/2014/main" id="{00000000-0008-0000-0400-00002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980567" y="7395550"/>
              <a:ext cx="304802" cy="710980"/>
              <a:chOff x="5809589" y="7290612"/>
              <a:chExt cx="301595" cy="707491"/>
            </a:xfrm>
          </xdr:grpSpPr>
          <xdr:sp macro="" textlink="">
            <xdr:nvSpPr>
              <xdr:cNvPr id="43050" name="Option Button 42" hidden="1">
                <a:extLst>
                  <a:ext uri="{63B3BB69-23CF-44E3-9099-C40C66FF867C}">
                    <a14:compatExt spid="_x0000_s43050"/>
                  </a:ext>
                  <a:ext uri="{FF2B5EF4-FFF2-40B4-BE49-F238E27FC236}">
                    <a16:creationId xmlns:a16="http://schemas.microsoft.com/office/drawing/2014/main" id="{00000000-0008-0000-0400-00002AA8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1" name="Option Button 43" hidden="1">
                <a:extLst>
                  <a:ext uri="{63B3BB69-23CF-44E3-9099-C40C66FF867C}">
                    <a14:compatExt spid="_x0000_s43051"/>
                  </a:ext>
                  <a:ext uri="{FF2B5EF4-FFF2-40B4-BE49-F238E27FC236}">
                    <a16:creationId xmlns:a16="http://schemas.microsoft.com/office/drawing/2014/main" id="{00000000-0008-0000-0400-00002BA8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4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4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4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4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4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4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400-00003A000000}"/>
                </a:ext>
              </a:extLst>
            </xdr:cNvPr>
            <xdr:cNvGrpSpPr>
              <a:grpSpLocks/>
            </xdr:cNvGrpSpPr>
          </xdr:nvGrpSpPr>
          <xdr:grpSpPr bwMode="auto">
            <a:xfrm>
              <a:off x="5972175" y="4857750"/>
              <a:ext cx="304800" cy="685800"/>
              <a:chOff x="57686" y="45007"/>
              <a:chExt cx="3018" cy="8207"/>
            </a:xfrm>
          </xdr:grpSpPr>
          <xdr:sp macro="" textlink="">
            <xdr:nvSpPr>
              <xdr:cNvPr id="43052" name="Option Button 44" hidden="1">
                <a:extLst>
                  <a:ext uri="{63B3BB69-23CF-44E3-9099-C40C66FF867C}">
                    <a14:compatExt spid="_x0000_s43052"/>
                  </a:ext>
                  <a:ext uri="{FF2B5EF4-FFF2-40B4-BE49-F238E27FC236}">
                    <a16:creationId xmlns:a16="http://schemas.microsoft.com/office/drawing/2014/main" id="{00000000-0008-0000-0400-00002CA8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3" name="Option Button 45" hidden="1">
                <a:extLst>
                  <a:ext uri="{63B3BB69-23CF-44E3-9099-C40C66FF867C}">
                    <a14:compatExt spid="_x0000_s43053"/>
                  </a:ext>
                  <a:ext uri="{FF2B5EF4-FFF2-40B4-BE49-F238E27FC236}">
                    <a16:creationId xmlns:a16="http://schemas.microsoft.com/office/drawing/2014/main" id="{00000000-0008-0000-0400-00002DA8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4" name="Option Button 46" hidden="1">
                <a:extLst>
                  <a:ext uri="{63B3BB69-23CF-44E3-9099-C40C66FF867C}">
                    <a14:compatExt spid="_x0000_s43054"/>
                  </a:ext>
                  <a:ext uri="{FF2B5EF4-FFF2-40B4-BE49-F238E27FC236}">
                    <a16:creationId xmlns:a16="http://schemas.microsoft.com/office/drawing/2014/main" id="{00000000-0008-0000-0400-00002EA8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400-00003B000000}"/>
                </a:ext>
              </a:extLst>
            </xdr:cNvPr>
            <xdr:cNvGrpSpPr>
              <a:grpSpLocks/>
            </xdr:cNvGrpSpPr>
          </xdr:nvGrpSpPr>
          <xdr:grpSpPr bwMode="auto">
            <a:xfrm>
              <a:off x="5972175" y="6581775"/>
              <a:ext cx="304800" cy="685800"/>
              <a:chOff x="57631" y="54838"/>
              <a:chExt cx="3018" cy="7963"/>
            </a:xfrm>
          </xdr:grpSpPr>
          <xdr:sp macro="" textlink="">
            <xdr:nvSpPr>
              <xdr:cNvPr id="43055" name="Option Button 47" hidden="1">
                <a:extLst>
                  <a:ext uri="{63B3BB69-23CF-44E3-9099-C40C66FF867C}">
                    <a14:compatExt spid="_x0000_s43055"/>
                  </a:ext>
                  <a:ext uri="{FF2B5EF4-FFF2-40B4-BE49-F238E27FC236}">
                    <a16:creationId xmlns:a16="http://schemas.microsoft.com/office/drawing/2014/main" id="{00000000-0008-0000-0400-00002F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6" name="Option Button 48" hidden="1">
                <a:extLst>
                  <a:ext uri="{63B3BB69-23CF-44E3-9099-C40C66FF867C}">
                    <a14:compatExt spid="_x0000_s43056"/>
                  </a:ext>
                  <a:ext uri="{FF2B5EF4-FFF2-40B4-BE49-F238E27FC236}">
                    <a16:creationId xmlns:a16="http://schemas.microsoft.com/office/drawing/2014/main" id="{00000000-0008-0000-0400-000030A8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7" name="Option Button 49" hidden="1">
                <a:extLst>
                  <a:ext uri="{63B3BB69-23CF-44E3-9099-C40C66FF867C}">
                    <a14:compatExt spid="_x0000_s43057"/>
                  </a:ext>
                  <a:ext uri="{FF2B5EF4-FFF2-40B4-BE49-F238E27FC236}">
                    <a16:creationId xmlns:a16="http://schemas.microsoft.com/office/drawing/2014/main" id="{00000000-0008-0000-0400-000031A8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600574" y="4295775"/>
              <a:ext cx="304804" cy="400050"/>
              <a:chOff x="4492278" y="3772557"/>
              <a:chExt cx="303836" cy="486904"/>
            </a:xfrm>
          </xdr:grpSpPr>
          <xdr:sp macro="" textlink="">
            <xdr:nvSpPr>
              <xdr:cNvPr id="54273" name="Option Button 1" hidden="1">
                <a:extLst>
                  <a:ext uri="{63B3BB69-23CF-44E3-9099-C40C66FF867C}">
                    <a14:compatExt spid="_x0000_s54273"/>
                  </a:ext>
                  <a:ext uri="{FF2B5EF4-FFF2-40B4-BE49-F238E27FC236}">
                    <a16:creationId xmlns:a16="http://schemas.microsoft.com/office/drawing/2014/main" id="{00000000-0008-0000-0500-000001D400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4" name="Option Button 2" hidden="1">
                <a:extLst>
                  <a:ext uri="{63B3BB69-23CF-44E3-9099-C40C66FF867C}">
                    <a14:compatExt spid="_x0000_s54274"/>
                  </a:ext>
                  <a:ext uri="{FF2B5EF4-FFF2-40B4-BE49-F238E27FC236}">
                    <a16:creationId xmlns:a16="http://schemas.microsoft.com/office/drawing/2014/main" id="{00000000-0008-0000-0500-000002D400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91050" y="4848225"/>
              <a:ext cx="304800" cy="714375"/>
              <a:chOff x="4470327" y="4496270"/>
              <a:chExt cx="301792" cy="780086"/>
            </a:xfrm>
          </xdr:grpSpPr>
          <xdr:sp macro="" textlink="">
            <xdr:nvSpPr>
              <xdr:cNvPr id="54275" name="Option Button 3" hidden="1">
                <a:extLst>
                  <a:ext uri="{63B3BB69-23CF-44E3-9099-C40C66FF867C}">
                    <a14:compatExt spid="_x0000_s54275"/>
                  </a:ext>
                  <a:ext uri="{FF2B5EF4-FFF2-40B4-BE49-F238E27FC236}">
                    <a16:creationId xmlns:a16="http://schemas.microsoft.com/office/drawing/2014/main" id="{00000000-0008-0000-0500-000003D40000}"/>
                  </a:ext>
                </a:extLst>
              </xdr:cNvPr>
              <xdr:cNvSpPr/>
            </xdr:nvSpPr>
            <xdr:spPr bwMode="auto">
              <a:xfrm>
                <a:off x="4470327" y="4496270"/>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6" name="Option Button 4" hidden="1">
                <a:extLst>
                  <a:ext uri="{63B3BB69-23CF-44E3-9099-C40C66FF867C}">
                    <a14:compatExt spid="_x0000_s54276"/>
                  </a:ext>
                  <a:ext uri="{FF2B5EF4-FFF2-40B4-BE49-F238E27FC236}">
                    <a16:creationId xmlns:a16="http://schemas.microsoft.com/office/drawing/2014/main" id="{00000000-0008-0000-0500-000004D400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7" name="Option Button 5" hidden="1">
                <a:extLst>
                  <a:ext uri="{63B3BB69-23CF-44E3-9099-C40C66FF867C}">
                    <a14:compatExt spid="_x0000_s54277"/>
                  </a:ext>
                  <a:ext uri="{FF2B5EF4-FFF2-40B4-BE49-F238E27FC236}">
                    <a16:creationId xmlns:a16="http://schemas.microsoft.com/office/drawing/2014/main" id="{00000000-0008-0000-0500-000005D40000}"/>
                  </a:ext>
                </a:extLst>
              </xdr:cNvPr>
              <xdr:cNvSpPr/>
            </xdr:nvSpPr>
            <xdr:spPr bwMode="auto">
              <a:xfrm>
                <a:off x="4470327" y="5026730"/>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91051" y="5714997"/>
              <a:ext cx="304806" cy="695326"/>
              <a:chOff x="4540192" y="5456625"/>
              <a:chExt cx="308373" cy="759869"/>
            </a:xfrm>
          </xdr:grpSpPr>
          <xdr:sp macro="" textlink="">
            <xdr:nvSpPr>
              <xdr:cNvPr id="54278" name="Option Button 6" hidden="1">
                <a:extLst>
                  <a:ext uri="{63B3BB69-23CF-44E3-9099-C40C66FF867C}">
                    <a14:compatExt spid="_x0000_s54278"/>
                  </a:ext>
                  <a:ext uri="{FF2B5EF4-FFF2-40B4-BE49-F238E27FC236}">
                    <a16:creationId xmlns:a16="http://schemas.microsoft.com/office/drawing/2014/main" id="{00000000-0008-0000-0500-000006D40000}"/>
                  </a:ext>
                </a:extLst>
              </xdr:cNvPr>
              <xdr:cNvSpPr/>
            </xdr:nvSpPr>
            <xdr:spPr bwMode="auto">
              <a:xfrm>
                <a:off x="4540192" y="5456625"/>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9" name="Option Button 7" hidden="1">
                <a:extLst>
                  <a:ext uri="{63B3BB69-23CF-44E3-9099-C40C66FF867C}">
                    <a14:compatExt spid="_x0000_s54279"/>
                  </a:ext>
                  <a:ext uri="{FF2B5EF4-FFF2-40B4-BE49-F238E27FC236}">
                    <a16:creationId xmlns:a16="http://schemas.microsoft.com/office/drawing/2014/main" id="{00000000-0008-0000-0500-000007D400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0" name="Option Button 8" hidden="1">
                <a:extLst>
                  <a:ext uri="{63B3BB69-23CF-44E3-9099-C40C66FF867C}">
                    <a14:compatExt spid="_x0000_s54280"/>
                  </a:ext>
                  <a:ext uri="{FF2B5EF4-FFF2-40B4-BE49-F238E27FC236}">
                    <a16:creationId xmlns:a16="http://schemas.microsoft.com/office/drawing/2014/main" id="{00000000-0008-0000-0500-000008D40000}"/>
                  </a:ext>
                </a:extLst>
              </xdr:cNvPr>
              <xdr:cNvSpPr/>
            </xdr:nvSpPr>
            <xdr:spPr bwMode="auto">
              <a:xfrm>
                <a:off x="4540194" y="5997905"/>
                <a:ext cx="308371" cy="2185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54281" name="Option Button 9" hidden="1">
              <a:extLst>
                <a:ext uri="{63B3BB69-23CF-44E3-9099-C40C66FF867C}">
                  <a14:compatExt spid="_x0000_s54281"/>
                </a:ext>
                <a:ext uri="{FF2B5EF4-FFF2-40B4-BE49-F238E27FC236}">
                  <a16:creationId xmlns:a16="http://schemas.microsoft.com/office/drawing/2014/main" id="{00000000-0008-0000-05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54282" name="Option Button 10" hidden="1">
              <a:extLst>
                <a:ext uri="{63B3BB69-23CF-44E3-9099-C40C66FF867C}">
                  <a14:compatExt spid="_x0000_s54282"/>
                </a:ext>
                <a:ext uri="{FF2B5EF4-FFF2-40B4-BE49-F238E27FC236}">
                  <a16:creationId xmlns:a16="http://schemas.microsoft.com/office/drawing/2014/main" id="{00000000-0008-0000-05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962650" y="9105905"/>
              <a:ext cx="304800" cy="371470"/>
              <a:chOff x="5753695" y="8927991"/>
              <a:chExt cx="301792" cy="494744"/>
            </a:xfrm>
          </xdr:grpSpPr>
          <xdr:sp macro="" textlink="">
            <xdr:nvSpPr>
              <xdr:cNvPr id="54283" name="Option Button 11" hidden="1">
                <a:extLst>
                  <a:ext uri="{63B3BB69-23CF-44E3-9099-C40C66FF867C}">
                    <a14:compatExt spid="_x0000_s54283"/>
                  </a:ext>
                  <a:ext uri="{FF2B5EF4-FFF2-40B4-BE49-F238E27FC236}">
                    <a16:creationId xmlns:a16="http://schemas.microsoft.com/office/drawing/2014/main" id="{00000000-0008-0000-0500-00000BD40000}"/>
                  </a:ext>
                </a:extLst>
              </xdr:cNvPr>
              <xdr:cNvSpPr/>
            </xdr:nvSpPr>
            <xdr:spPr bwMode="auto">
              <a:xfrm>
                <a:off x="5753695" y="8927991"/>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4" name="Option Button 12" hidden="1">
                <a:extLst>
                  <a:ext uri="{63B3BB69-23CF-44E3-9099-C40C66FF867C}">
                    <a14:compatExt spid="_x0000_s54284"/>
                  </a:ext>
                  <a:ext uri="{FF2B5EF4-FFF2-40B4-BE49-F238E27FC236}">
                    <a16:creationId xmlns:a16="http://schemas.microsoft.com/office/drawing/2014/main" id="{00000000-0008-0000-0500-00000CD40000}"/>
                  </a:ext>
                </a:extLst>
              </xdr:cNvPr>
              <xdr:cNvSpPr/>
            </xdr:nvSpPr>
            <xdr:spPr bwMode="auto">
              <a:xfrm>
                <a:off x="5753695" y="920707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54285" name="Group Box 13" hidden="1">
              <a:extLst>
                <a:ext uri="{63B3BB69-23CF-44E3-9099-C40C66FF867C}">
                  <a14:compatExt spid="_x0000_s54285"/>
                </a:ext>
                <a:ext uri="{FF2B5EF4-FFF2-40B4-BE49-F238E27FC236}">
                  <a16:creationId xmlns:a16="http://schemas.microsoft.com/office/drawing/2014/main" id="{00000000-0008-0000-0500-00000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54286" name="Group Box 14" hidden="1">
              <a:extLst>
                <a:ext uri="{63B3BB69-23CF-44E3-9099-C40C66FF867C}">
                  <a14:compatExt spid="_x0000_s54286"/>
                </a:ext>
                <a:ext uri="{FF2B5EF4-FFF2-40B4-BE49-F238E27FC236}">
                  <a16:creationId xmlns:a16="http://schemas.microsoft.com/office/drawing/2014/main" id="{00000000-0008-0000-0500-00000E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54287" name="Group Box 15" hidden="1">
              <a:extLst>
                <a:ext uri="{63B3BB69-23CF-44E3-9099-C40C66FF867C}">
                  <a14:compatExt spid="_x0000_s54287"/>
                </a:ext>
                <a:ext uri="{FF2B5EF4-FFF2-40B4-BE49-F238E27FC236}">
                  <a16:creationId xmlns:a16="http://schemas.microsoft.com/office/drawing/2014/main" id="{00000000-0008-0000-0500-00000F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54288" name="Group Box 16" hidden="1">
              <a:extLst>
                <a:ext uri="{63B3BB69-23CF-44E3-9099-C40C66FF867C}">
                  <a14:compatExt spid="_x0000_s54288"/>
                </a:ext>
                <a:ext uri="{FF2B5EF4-FFF2-40B4-BE49-F238E27FC236}">
                  <a16:creationId xmlns:a16="http://schemas.microsoft.com/office/drawing/2014/main" id="{00000000-0008-0000-0500-000010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91051" y="6581775"/>
              <a:ext cx="304806" cy="685800"/>
              <a:chOff x="4540192" y="6438959"/>
              <a:chExt cx="308373" cy="779248"/>
            </a:xfrm>
          </xdr:grpSpPr>
          <xdr:sp macro="" textlink="">
            <xdr:nvSpPr>
              <xdr:cNvPr id="54289" name="Option Button 17" hidden="1">
                <a:extLst>
                  <a:ext uri="{63B3BB69-23CF-44E3-9099-C40C66FF867C}">
                    <a14:compatExt spid="_x0000_s54289"/>
                  </a:ext>
                  <a:ext uri="{FF2B5EF4-FFF2-40B4-BE49-F238E27FC236}">
                    <a16:creationId xmlns:a16="http://schemas.microsoft.com/office/drawing/2014/main" id="{00000000-0008-0000-0500-000011D40000}"/>
                  </a:ext>
                </a:extLst>
              </xdr:cNvPr>
              <xdr:cNvSpPr/>
            </xdr:nvSpPr>
            <xdr:spPr bwMode="auto">
              <a:xfrm>
                <a:off x="4540192" y="6438959"/>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0" name="Option Button 18" hidden="1">
                <a:extLst>
                  <a:ext uri="{63B3BB69-23CF-44E3-9099-C40C66FF867C}">
                    <a14:compatExt spid="_x0000_s54290"/>
                  </a:ext>
                  <a:ext uri="{FF2B5EF4-FFF2-40B4-BE49-F238E27FC236}">
                    <a16:creationId xmlns:a16="http://schemas.microsoft.com/office/drawing/2014/main" id="{00000000-0008-0000-0500-000012D400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1" name="Option Button 19" hidden="1">
                <a:extLst>
                  <a:ext uri="{63B3BB69-23CF-44E3-9099-C40C66FF867C}">
                    <a14:compatExt spid="_x0000_s54291"/>
                  </a:ext>
                  <a:ext uri="{FF2B5EF4-FFF2-40B4-BE49-F238E27FC236}">
                    <a16:creationId xmlns:a16="http://schemas.microsoft.com/office/drawing/2014/main" id="{00000000-0008-0000-0500-000013D40000}"/>
                  </a:ext>
                </a:extLst>
              </xdr:cNvPr>
              <xdr:cNvSpPr/>
            </xdr:nvSpPr>
            <xdr:spPr bwMode="auto">
              <a:xfrm>
                <a:off x="4540194" y="7001743"/>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54292" name="Group Box 20" hidden="1">
              <a:extLst>
                <a:ext uri="{63B3BB69-23CF-44E3-9099-C40C66FF867C}">
                  <a14:compatExt spid="_x0000_s54292"/>
                </a:ext>
                <a:ext uri="{FF2B5EF4-FFF2-40B4-BE49-F238E27FC236}">
                  <a16:creationId xmlns:a16="http://schemas.microsoft.com/office/drawing/2014/main" id="{00000000-0008-0000-0500-000014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54293" name="Group Box 21" hidden="1">
              <a:extLst>
                <a:ext uri="{63B3BB69-23CF-44E3-9099-C40C66FF867C}">
                  <a14:compatExt spid="_x0000_s54293"/>
                </a:ext>
                <a:ext uri="{FF2B5EF4-FFF2-40B4-BE49-F238E27FC236}">
                  <a16:creationId xmlns:a16="http://schemas.microsoft.com/office/drawing/2014/main" id="{00000000-0008-0000-0500-000015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54294" name="Group Box 22" hidden="1">
              <a:extLst>
                <a:ext uri="{63B3BB69-23CF-44E3-9099-C40C66FF867C}">
                  <a14:compatExt spid="_x0000_s54294"/>
                </a:ext>
                <a:ext uri="{FF2B5EF4-FFF2-40B4-BE49-F238E27FC236}">
                  <a16:creationId xmlns:a16="http://schemas.microsoft.com/office/drawing/2014/main" id="{00000000-0008-0000-0500-000016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54295" name="Group Box 23" hidden="1">
              <a:extLst>
                <a:ext uri="{63B3BB69-23CF-44E3-9099-C40C66FF867C}">
                  <a14:compatExt spid="_x0000_s54295"/>
                </a:ext>
                <a:ext uri="{FF2B5EF4-FFF2-40B4-BE49-F238E27FC236}">
                  <a16:creationId xmlns:a16="http://schemas.microsoft.com/office/drawing/2014/main" id="{00000000-0008-0000-0500-000017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54296" name="Group Box 24" hidden="1">
              <a:extLst>
                <a:ext uri="{63B3BB69-23CF-44E3-9099-C40C66FF867C}">
                  <a14:compatExt spid="_x0000_s54296"/>
                </a:ext>
                <a:ext uri="{FF2B5EF4-FFF2-40B4-BE49-F238E27FC236}">
                  <a16:creationId xmlns:a16="http://schemas.microsoft.com/office/drawing/2014/main" id="{00000000-0008-0000-0500-000018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54297" name="Group Box 25" hidden="1">
              <a:extLst>
                <a:ext uri="{63B3BB69-23CF-44E3-9099-C40C66FF867C}">
                  <a14:compatExt spid="_x0000_s54297"/>
                </a:ext>
                <a:ext uri="{FF2B5EF4-FFF2-40B4-BE49-F238E27FC236}">
                  <a16:creationId xmlns:a16="http://schemas.microsoft.com/office/drawing/2014/main" id="{00000000-0008-0000-0500-00001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54298" name="Group Box 26" hidden="1">
              <a:extLst>
                <a:ext uri="{63B3BB69-23CF-44E3-9099-C40C66FF867C}">
                  <a14:compatExt spid="_x0000_s54298"/>
                </a:ext>
                <a:ext uri="{FF2B5EF4-FFF2-40B4-BE49-F238E27FC236}">
                  <a16:creationId xmlns:a16="http://schemas.microsoft.com/office/drawing/2014/main" id="{00000000-0008-0000-0500-00001A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54299" name="Group Box 27" hidden="1">
              <a:extLst>
                <a:ext uri="{63B3BB69-23CF-44E3-9099-C40C66FF867C}">
                  <a14:compatExt spid="_x0000_s54299"/>
                </a:ext>
                <a:ext uri="{FF2B5EF4-FFF2-40B4-BE49-F238E27FC236}">
                  <a16:creationId xmlns:a16="http://schemas.microsoft.com/office/drawing/2014/main" id="{00000000-0008-0000-0500-00001B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54300" name="Group Box 28" hidden="1">
              <a:extLst>
                <a:ext uri="{63B3BB69-23CF-44E3-9099-C40C66FF867C}">
                  <a14:compatExt spid="_x0000_s54300"/>
                </a:ext>
                <a:ext uri="{FF2B5EF4-FFF2-40B4-BE49-F238E27FC236}">
                  <a16:creationId xmlns:a16="http://schemas.microsoft.com/office/drawing/2014/main" id="{00000000-0008-0000-0500-00001C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54301" name="Group Box 29" hidden="1">
              <a:extLst>
                <a:ext uri="{63B3BB69-23CF-44E3-9099-C40C66FF867C}">
                  <a14:compatExt spid="_x0000_s54301"/>
                </a:ext>
                <a:ext uri="{FF2B5EF4-FFF2-40B4-BE49-F238E27FC236}">
                  <a16:creationId xmlns:a16="http://schemas.microsoft.com/office/drawing/2014/main" id="{00000000-0008-0000-0500-00001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962644" y="8239130"/>
              <a:ext cx="228603" cy="695325"/>
              <a:chOff x="5754609" y="8167918"/>
              <a:chExt cx="225534" cy="793302"/>
            </a:xfrm>
          </xdr:grpSpPr>
          <xdr:sp macro="" textlink="">
            <xdr:nvSpPr>
              <xdr:cNvPr id="54302" name="Option Button 30" hidden="1">
                <a:extLst>
                  <a:ext uri="{63B3BB69-23CF-44E3-9099-C40C66FF867C}">
                    <a14:compatExt spid="_x0000_s54302"/>
                  </a:ext>
                  <a:ext uri="{FF2B5EF4-FFF2-40B4-BE49-F238E27FC236}">
                    <a16:creationId xmlns:a16="http://schemas.microsoft.com/office/drawing/2014/main" id="{00000000-0008-0000-0500-00001ED40000}"/>
                  </a:ext>
                </a:extLst>
              </xdr:cNvPr>
              <xdr:cNvSpPr/>
            </xdr:nvSpPr>
            <xdr:spPr bwMode="auto">
              <a:xfrm>
                <a:off x="5754652" y="8167918"/>
                <a:ext cx="225491"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3" name="Option Button 31" hidden="1">
                <a:extLst>
                  <a:ext uri="{63B3BB69-23CF-44E3-9099-C40C66FF867C}">
                    <a14:compatExt spid="_x0000_s54303"/>
                  </a:ext>
                  <a:ext uri="{FF2B5EF4-FFF2-40B4-BE49-F238E27FC236}">
                    <a16:creationId xmlns:a16="http://schemas.microsoft.com/office/drawing/2014/main" id="{00000000-0008-0000-0500-00001FD40000}"/>
                  </a:ext>
                </a:extLst>
              </xdr:cNvPr>
              <xdr:cNvSpPr/>
            </xdr:nvSpPr>
            <xdr:spPr bwMode="auto">
              <a:xfrm>
                <a:off x="5754609" y="8722149"/>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962647" y="4276724"/>
              <a:ext cx="304800" cy="419186"/>
              <a:chOff x="44922" y="37725"/>
              <a:chExt cx="3039" cy="4870"/>
            </a:xfrm>
          </xdr:grpSpPr>
          <xdr:sp macro="" textlink="">
            <xdr:nvSpPr>
              <xdr:cNvPr id="54304" name="Option Button 32" hidden="1">
                <a:extLst>
                  <a:ext uri="{63B3BB69-23CF-44E3-9099-C40C66FF867C}">
                    <a14:compatExt spid="_x0000_s54304"/>
                  </a:ext>
                  <a:ext uri="{FF2B5EF4-FFF2-40B4-BE49-F238E27FC236}">
                    <a16:creationId xmlns:a16="http://schemas.microsoft.com/office/drawing/2014/main" id="{00000000-0008-0000-0500-000020D400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5" name="Option Button 33" hidden="1">
                <a:extLst>
                  <a:ext uri="{63B3BB69-23CF-44E3-9099-C40C66FF867C}">
                    <a14:compatExt spid="_x0000_s54305"/>
                  </a:ext>
                  <a:ext uri="{FF2B5EF4-FFF2-40B4-BE49-F238E27FC236}">
                    <a16:creationId xmlns:a16="http://schemas.microsoft.com/office/drawing/2014/main" id="{00000000-0008-0000-0500-000021D400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500-000022000000}"/>
                </a:ext>
              </a:extLst>
            </xdr:cNvPr>
            <xdr:cNvGrpSpPr>
              <a:grpSpLocks/>
            </xdr:cNvGrpSpPr>
          </xdr:nvGrpSpPr>
          <xdr:grpSpPr bwMode="auto">
            <a:xfrm>
              <a:off x="5962681" y="5715000"/>
              <a:ext cx="304800" cy="714375"/>
              <a:chOff x="57537" y="54838"/>
              <a:chExt cx="3018" cy="7876"/>
            </a:xfrm>
          </xdr:grpSpPr>
          <xdr:sp macro="" textlink="">
            <xdr:nvSpPr>
              <xdr:cNvPr id="54306" name="Option Button 34" hidden="1">
                <a:extLst>
                  <a:ext uri="{63B3BB69-23CF-44E3-9099-C40C66FF867C}">
                    <a14:compatExt spid="_x0000_s54306"/>
                  </a:ext>
                  <a:ext uri="{FF2B5EF4-FFF2-40B4-BE49-F238E27FC236}">
                    <a16:creationId xmlns:a16="http://schemas.microsoft.com/office/drawing/2014/main" id="{00000000-0008-0000-0500-000022D400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7" name="Option Button 35" hidden="1">
                <a:extLst>
                  <a:ext uri="{63B3BB69-23CF-44E3-9099-C40C66FF867C}">
                    <a14:compatExt spid="_x0000_s54307"/>
                  </a:ext>
                  <a:ext uri="{FF2B5EF4-FFF2-40B4-BE49-F238E27FC236}">
                    <a16:creationId xmlns:a16="http://schemas.microsoft.com/office/drawing/2014/main" id="{00000000-0008-0000-0500-000023D400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8" name="Option Button 36" hidden="1">
                <a:extLst>
                  <a:ext uri="{63B3BB69-23CF-44E3-9099-C40C66FF867C}">
                    <a14:compatExt spid="_x0000_s54308"/>
                  </a:ext>
                  <a:ext uri="{FF2B5EF4-FFF2-40B4-BE49-F238E27FC236}">
                    <a16:creationId xmlns:a16="http://schemas.microsoft.com/office/drawing/2014/main" id="{00000000-0008-0000-0500-000024D400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5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5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500-00002C000000}"/>
                </a:ext>
              </a:extLst>
            </xdr:cNvPr>
            <xdr:cNvGrpSpPr>
              <a:grpSpLocks/>
            </xdr:cNvGrpSpPr>
          </xdr:nvGrpSpPr>
          <xdr:grpSpPr bwMode="auto">
            <a:xfrm>
              <a:off x="4591082" y="7410429"/>
              <a:ext cx="228601" cy="704947"/>
              <a:chOff x="45247" y="72888"/>
              <a:chExt cx="2261" cy="6566"/>
            </a:xfrm>
          </xdr:grpSpPr>
          <xdr:sp macro="" textlink="">
            <xdr:nvSpPr>
              <xdr:cNvPr id="54309" name="Option Button 37" hidden="1">
                <a:extLst>
                  <a:ext uri="{63B3BB69-23CF-44E3-9099-C40C66FF867C}">
                    <a14:compatExt spid="_x0000_s54309"/>
                  </a:ext>
                  <a:ext uri="{FF2B5EF4-FFF2-40B4-BE49-F238E27FC236}">
                    <a16:creationId xmlns:a16="http://schemas.microsoft.com/office/drawing/2014/main" id="{00000000-0008-0000-0500-000025D400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0" name="Option Button 38" hidden="1">
                <a:extLst>
                  <a:ext uri="{63B3BB69-23CF-44E3-9099-C40C66FF867C}">
                    <a14:compatExt spid="_x0000_s54310"/>
                  </a:ext>
                  <a:ext uri="{FF2B5EF4-FFF2-40B4-BE49-F238E27FC236}">
                    <a16:creationId xmlns:a16="http://schemas.microsoft.com/office/drawing/2014/main" id="{00000000-0008-0000-0500-000026D400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5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5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4600568" y="8229599"/>
              <a:ext cx="200025" cy="742956"/>
              <a:chOff x="4529954" y="8163160"/>
              <a:chExt cx="208417" cy="748001"/>
            </a:xfrm>
          </xdr:grpSpPr>
          <xdr:sp macro="" textlink="">
            <xdr:nvSpPr>
              <xdr:cNvPr id="54311" name="Option Button 39" hidden="1">
                <a:extLst>
                  <a:ext uri="{63B3BB69-23CF-44E3-9099-C40C66FF867C}">
                    <a14:compatExt spid="_x0000_s54311"/>
                  </a:ext>
                  <a:ext uri="{FF2B5EF4-FFF2-40B4-BE49-F238E27FC236}">
                    <a16:creationId xmlns:a16="http://schemas.microsoft.com/office/drawing/2014/main" id="{00000000-0008-0000-0500-000027D40000}"/>
                  </a:ext>
                </a:extLst>
              </xdr:cNvPr>
              <xdr:cNvSpPr/>
            </xdr:nvSpPr>
            <xdr:spPr bwMode="auto">
              <a:xfrm>
                <a:off x="4529954" y="816316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2" name="Option Button 40" hidden="1">
                <a:extLst>
                  <a:ext uri="{63B3BB69-23CF-44E3-9099-C40C66FF867C}">
                    <a14:compatExt spid="_x0000_s54312"/>
                  </a:ext>
                  <a:ext uri="{FF2B5EF4-FFF2-40B4-BE49-F238E27FC236}">
                    <a16:creationId xmlns:a16="http://schemas.microsoft.com/office/drawing/2014/main" id="{00000000-0008-0000-0500-000028D40000}"/>
                  </a:ext>
                </a:extLst>
              </xdr:cNvPr>
              <xdr:cNvSpPr/>
            </xdr:nvSpPr>
            <xdr:spPr bwMode="auto">
              <a:xfrm>
                <a:off x="4529954" y="8642643"/>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54313" name="Group Box 41" hidden="1">
              <a:extLst>
                <a:ext uri="{63B3BB69-23CF-44E3-9099-C40C66FF867C}">
                  <a14:compatExt spid="_x0000_s54313"/>
                </a:ext>
                <a:ext uri="{FF2B5EF4-FFF2-40B4-BE49-F238E27FC236}">
                  <a16:creationId xmlns:a16="http://schemas.microsoft.com/office/drawing/2014/main" id="{00000000-0008-0000-0500-00002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500-000032000000}"/>
                </a:ext>
              </a:extLst>
            </xdr:cNvPr>
            <xdr:cNvGrpSpPr/>
          </xdr:nvGrpSpPr>
          <xdr:grpSpPr>
            <a:xfrm>
              <a:off x="5972174" y="7391393"/>
              <a:ext cx="304806" cy="714379"/>
              <a:chOff x="5801279" y="7286482"/>
              <a:chExt cx="301599" cy="710874"/>
            </a:xfrm>
          </xdr:grpSpPr>
          <xdr:sp macro="" textlink="">
            <xdr:nvSpPr>
              <xdr:cNvPr id="54314" name="Option Button 42" hidden="1">
                <a:extLst>
                  <a:ext uri="{63B3BB69-23CF-44E3-9099-C40C66FF867C}">
                    <a14:compatExt spid="_x0000_s54314"/>
                  </a:ext>
                  <a:ext uri="{FF2B5EF4-FFF2-40B4-BE49-F238E27FC236}">
                    <a16:creationId xmlns:a16="http://schemas.microsoft.com/office/drawing/2014/main" id="{00000000-0008-0000-0500-00002AD40000}"/>
                  </a:ext>
                </a:extLst>
              </xdr:cNvPr>
              <xdr:cNvSpPr/>
            </xdr:nvSpPr>
            <xdr:spPr bwMode="auto">
              <a:xfrm>
                <a:off x="5801279" y="7286482"/>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5" name="Option Button 43" hidden="1">
                <a:extLst>
                  <a:ext uri="{63B3BB69-23CF-44E3-9099-C40C66FF867C}">
                    <a14:compatExt spid="_x0000_s54315"/>
                  </a:ext>
                  <a:ext uri="{FF2B5EF4-FFF2-40B4-BE49-F238E27FC236}">
                    <a16:creationId xmlns:a16="http://schemas.microsoft.com/office/drawing/2014/main" id="{00000000-0008-0000-0500-00002BD40000}"/>
                  </a:ext>
                </a:extLst>
              </xdr:cNvPr>
              <xdr:cNvSpPr/>
            </xdr:nvSpPr>
            <xdr:spPr bwMode="auto">
              <a:xfrm>
                <a:off x="5801285" y="7750921"/>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5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5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5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5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500-00003A000000}"/>
                </a:ext>
              </a:extLst>
            </xdr:cNvPr>
            <xdr:cNvGrpSpPr>
              <a:grpSpLocks/>
            </xdr:cNvGrpSpPr>
          </xdr:nvGrpSpPr>
          <xdr:grpSpPr bwMode="auto">
            <a:xfrm>
              <a:off x="5962681" y="4857750"/>
              <a:ext cx="304800" cy="685800"/>
              <a:chOff x="57592" y="45007"/>
              <a:chExt cx="3018" cy="8207"/>
            </a:xfrm>
          </xdr:grpSpPr>
          <xdr:sp macro="" textlink="">
            <xdr:nvSpPr>
              <xdr:cNvPr id="54316" name="Option Button 44" hidden="1">
                <a:extLst>
                  <a:ext uri="{63B3BB69-23CF-44E3-9099-C40C66FF867C}">
                    <a14:compatExt spid="_x0000_s54316"/>
                  </a:ext>
                  <a:ext uri="{FF2B5EF4-FFF2-40B4-BE49-F238E27FC236}">
                    <a16:creationId xmlns:a16="http://schemas.microsoft.com/office/drawing/2014/main" id="{00000000-0008-0000-0500-00002CD400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7" name="Option Button 45" hidden="1">
                <a:extLst>
                  <a:ext uri="{63B3BB69-23CF-44E3-9099-C40C66FF867C}">
                    <a14:compatExt spid="_x0000_s54317"/>
                  </a:ext>
                  <a:ext uri="{FF2B5EF4-FFF2-40B4-BE49-F238E27FC236}">
                    <a16:creationId xmlns:a16="http://schemas.microsoft.com/office/drawing/2014/main" id="{00000000-0008-0000-0500-00002DD400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8" name="Option Button 46" hidden="1">
                <a:extLst>
                  <a:ext uri="{63B3BB69-23CF-44E3-9099-C40C66FF867C}">
                    <a14:compatExt spid="_x0000_s54318"/>
                  </a:ext>
                  <a:ext uri="{FF2B5EF4-FFF2-40B4-BE49-F238E27FC236}">
                    <a16:creationId xmlns:a16="http://schemas.microsoft.com/office/drawing/2014/main" id="{00000000-0008-0000-0500-00002ED400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500-00003B000000}"/>
                </a:ext>
              </a:extLst>
            </xdr:cNvPr>
            <xdr:cNvGrpSpPr>
              <a:grpSpLocks/>
            </xdr:cNvGrpSpPr>
          </xdr:nvGrpSpPr>
          <xdr:grpSpPr bwMode="auto">
            <a:xfrm>
              <a:off x="5962681" y="6581775"/>
              <a:ext cx="304800" cy="685800"/>
              <a:chOff x="57537" y="54838"/>
              <a:chExt cx="3018" cy="7963"/>
            </a:xfrm>
          </xdr:grpSpPr>
          <xdr:sp macro="" textlink="">
            <xdr:nvSpPr>
              <xdr:cNvPr id="54319" name="Option Button 47" hidden="1">
                <a:extLst>
                  <a:ext uri="{63B3BB69-23CF-44E3-9099-C40C66FF867C}">
                    <a14:compatExt spid="_x0000_s54319"/>
                  </a:ext>
                  <a:ext uri="{FF2B5EF4-FFF2-40B4-BE49-F238E27FC236}">
                    <a16:creationId xmlns:a16="http://schemas.microsoft.com/office/drawing/2014/main" id="{00000000-0008-0000-0500-00002FD400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0" name="Option Button 48" hidden="1">
                <a:extLst>
                  <a:ext uri="{63B3BB69-23CF-44E3-9099-C40C66FF867C}">
                    <a14:compatExt spid="_x0000_s54320"/>
                  </a:ext>
                  <a:ext uri="{FF2B5EF4-FFF2-40B4-BE49-F238E27FC236}">
                    <a16:creationId xmlns:a16="http://schemas.microsoft.com/office/drawing/2014/main" id="{00000000-0008-0000-0500-000030D400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1" name="Option Button 49" hidden="1">
                <a:extLst>
                  <a:ext uri="{63B3BB69-23CF-44E3-9099-C40C66FF867C}">
                    <a14:compatExt spid="_x0000_s54321"/>
                  </a:ext>
                  <a:ext uri="{FF2B5EF4-FFF2-40B4-BE49-F238E27FC236}">
                    <a16:creationId xmlns:a16="http://schemas.microsoft.com/office/drawing/2014/main" id="{00000000-0008-0000-0500-000031D400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600574" y="4295775"/>
              <a:ext cx="304804" cy="400050"/>
              <a:chOff x="4492278" y="3772557"/>
              <a:chExt cx="303836" cy="486904"/>
            </a:xfrm>
          </xdr:grpSpPr>
          <xdr:sp macro="" textlink="">
            <xdr:nvSpPr>
              <xdr:cNvPr id="65537" name="Option Button 1" hidden="1">
                <a:extLst>
                  <a:ext uri="{63B3BB69-23CF-44E3-9099-C40C66FF867C}">
                    <a14:compatExt spid="_x0000_s65537"/>
                  </a:ext>
                  <a:ext uri="{FF2B5EF4-FFF2-40B4-BE49-F238E27FC236}">
                    <a16:creationId xmlns:a16="http://schemas.microsoft.com/office/drawing/2014/main" id="{00000000-0008-0000-0600-00000100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38" name="Option Button 2" hidden="1">
                <a:extLst>
                  <a:ext uri="{63B3BB69-23CF-44E3-9099-C40C66FF867C}">
                    <a14:compatExt spid="_x0000_s65538"/>
                  </a:ext>
                  <a:ext uri="{FF2B5EF4-FFF2-40B4-BE49-F238E27FC236}">
                    <a16:creationId xmlns:a16="http://schemas.microsoft.com/office/drawing/2014/main" id="{00000000-0008-0000-0600-00000200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91050" y="4848225"/>
              <a:ext cx="304800" cy="714375"/>
              <a:chOff x="4470327" y="4496270"/>
              <a:chExt cx="301792" cy="780086"/>
            </a:xfrm>
          </xdr:grpSpPr>
          <xdr:sp macro="" textlink="">
            <xdr:nvSpPr>
              <xdr:cNvPr id="65539" name="Option Button 3" hidden="1">
                <a:extLst>
                  <a:ext uri="{63B3BB69-23CF-44E3-9099-C40C66FF867C}">
                    <a14:compatExt spid="_x0000_s65539"/>
                  </a:ext>
                  <a:ext uri="{FF2B5EF4-FFF2-40B4-BE49-F238E27FC236}">
                    <a16:creationId xmlns:a16="http://schemas.microsoft.com/office/drawing/2014/main" id="{00000000-0008-0000-0600-000003000100}"/>
                  </a:ext>
                </a:extLst>
              </xdr:cNvPr>
              <xdr:cNvSpPr/>
            </xdr:nvSpPr>
            <xdr:spPr bwMode="auto">
              <a:xfrm>
                <a:off x="4470327" y="4496270"/>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0" name="Option Button 4" hidden="1">
                <a:extLst>
                  <a:ext uri="{63B3BB69-23CF-44E3-9099-C40C66FF867C}">
                    <a14:compatExt spid="_x0000_s65540"/>
                  </a:ext>
                  <a:ext uri="{FF2B5EF4-FFF2-40B4-BE49-F238E27FC236}">
                    <a16:creationId xmlns:a16="http://schemas.microsoft.com/office/drawing/2014/main" id="{00000000-0008-0000-0600-00000400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1" name="Option Button 5" hidden="1">
                <a:extLst>
                  <a:ext uri="{63B3BB69-23CF-44E3-9099-C40C66FF867C}">
                    <a14:compatExt spid="_x0000_s65541"/>
                  </a:ext>
                  <a:ext uri="{FF2B5EF4-FFF2-40B4-BE49-F238E27FC236}">
                    <a16:creationId xmlns:a16="http://schemas.microsoft.com/office/drawing/2014/main" id="{00000000-0008-0000-0600-000005000100}"/>
                  </a:ext>
                </a:extLst>
              </xdr:cNvPr>
              <xdr:cNvSpPr/>
            </xdr:nvSpPr>
            <xdr:spPr bwMode="auto">
              <a:xfrm>
                <a:off x="4470327" y="5026730"/>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91051" y="5714997"/>
              <a:ext cx="304806" cy="695326"/>
              <a:chOff x="4540192" y="5456625"/>
              <a:chExt cx="308373" cy="759869"/>
            </a:xfrm>
          </xdr:grpSpPr>
          <xdr:sp macro="" textlink="">
            <xdr:nvSpPr>
              <xdr:cNvPr id="65542" name="Option Button 6" hidden="1">
                <a:extLst>
                  <a:ext uri="{63B3BB69-23CF-44E3-9099-C40C66FF867C}">
                    <a14:compatExt spid="_x0000_s65542"/>
                  </a:ext>
                  <a:ext uri="{FF2B5EF4-FFF2-40B4-BE49-F238E27FC236}">
                    <a16:creationId xmlns:a16="http://schemas.microsoft.com/office/drawing/2014/main" id="{00000000-0008-0000-0600-000006000100}"/>
                  </a:ext>
                </a:extLst>
              </xdr:cNvPr>
              <xdr:cNvSpPr/>
            </xdr:nvSpPr>
            <xdr:spPr bwMode="auto">
              <a:xfrm>
                <a:off x="4540192" y="5456625"/>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3" name="Option Button 7" hidden="1">
                <a:extLst>
                  <a:ext uri="{63B3BB69-23CF-44E3-9099-C40C66FF867C}">
                    <a14:compatExt spid="_x0000_s65543"/>
                  </a:ext>
                  <a:ext uri="{FF2B5EF4-FFF2-40B4-BE49-F238E27FC236}">
                    <a16:creationId xmlns:a16="http://schemas.microsoft.com/office/drawing/2014/main" id="{00000000-0008-0000-0600-00000700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4" name="Option Button 8" hidden="1">
                <a:extLst>
                  <a:ext uri="{63B3BB69-23CF-44E3-9099-C40C66FF867C}">
                    <a14:compatExt spid="_x0000_s65544"/>
                  </a:ext>
                  <a:ext uri="{FF2B5EF4-FFF2-40B4-BE49-F238E27FC236}">
                    <a16:creationId xmlns:a16="http://schemas.microsoft.com/office/drawing/2014/main" id="{00000000-0008-0000-0600-000008000100}"/>
                  </a:ext>
                </a:extLst>
              </xdr:cNvPr>
              <xdr:cNvSpPr/>
            </xdr:nvSpPr>
            <xdr:spPr bwMode="auto">
              <a:xfrm>
                <a:off x="4540194" y="5997905"/>
                <a:ext cx="308371" cy="2185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5545" name="Option Button 9" hidden="1">
              <a:extLst>
                <a:ext uri="{63B3BB69-23CF-44E3-9099-C40C66FF867C}">
                  <a14:compatExt spid="_x0000_s65545"/>
                </a:ext>
                <a:ext uri="{FF2B5EF4-FFF2-40B4-BE49-F238E27FC236}">
                  <a16:creationId xmlns:a16="http://schemas.microsoft.com/office/drawing/2014/main" id="{00000000-0008-0000-0600-00000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5546" name="Option Button 10" hidden="1">
              <a:extLst>
                <a:ext uri="{63B3BB69-23CF-44E3-9099-C40C66FF867C}">
                  <a14:compatExt spid="_x0000_s65546"/>
                </a:ext>
                <a:ext uri="{FF2B5EF4-FFF2-40B4-BE49-F238E27FC236}">
                  <a16:creationId xmlns:a16="http://schemas.microsoft.com/office/drawing/2014/main" id="{00000000-0008-0000-0600-00000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962650" y="9105905"/>
              <a:ext cx="304800" cy="371470"/>
              <a:chOff x="5753695" y="8927991"/>
              <a:chExt cx="301792" cy="494744"/>
            </a:xfrm>
          </xdr:grpSpPr>
          <xdr:sp macro="" textlink="">
            <xdr:nvSpPr>
              <xdr:cNvPr id="65547" name="Option Button 11" hidden="1">
                <a:extLst>
                  <a:ext uri="{63B3BB69-23CF-44E3-9099-C40C66FF867C}">
                    <a14:compatExt spid="_x0000_s65547"/>
                  </a:ext>
                  <a:ext uri="{FF2B5EF4-FFF2-40B4-BE49-F238E27FC236}">
                    <a16:creationId xmlns:a16="http://schemas.microsoft.com/office/drawing/2014/main" id="{00000000-0008-0000-0600-00000B000100}"/>
                  </a:ext>
                </a:extLst>
              </xdr:cNvPr>
              <xdr:cNvSpPr/>
            </xdr:nvSpPr>
            <xdr:spPr bwMode="auto">
              <a:xfrm>
                <a:off x="5753695" y="8927991"/>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8" name="Option Button 12" hidden="1">
                <a:extLst>
                  <a:ext uri="{63B3BB69-23CF-44E3-9099-C40C66FF867C}">
                    <a14:compatExt spid="_x0000_s65548"/>
                  </a:ext>
                  <a:ext uri="{FF2B5EF4-FFF2-40B4-BE49-F238E27FC236}">
                    <a16:creationId xmlns:a16="http://schemas.microsoft.com/office/drawing/2014/main" id="{00000000-0008-0000-0600-00000C000100}"/>
                  </a:ext>
                </a:extLst>
              </xdr:cNvPr>
              <xdr:cNvSpPr/>
            </xdr:nvSpPr>
            <xdr:spPr bwMode="auto">
              <a:xfrm>
                <a:off x="5753695" y="920707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5549" name="Group Box 13" hidden="1">
              <a:extLst>
                <a:ext uri="{63B3BB69-23CF-44E3-9099-C40C66FF867C}">
                  <a14:compatExt spid="_x0000_s65549"/>
                </a:ext>
                <a:ext uri="{FF2B5EF4-FFF2-40B4-BE49-F238E27FC236}">
                  <a16:creationId xmlns:a16="http://schemas.microsoft.com/office/drawing/2014/main" id="{00000000-0008-0000-0600-00000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5550" name="Group Box 14" hidden="1">
              <a:extLst>
                <a:ext uri="{63B3BB69-23CF-44E3-9099-C40C66FF867C}">
                  <a14:compatExt spid="_x0000_s65550"/>
                </a:ext>
                <a:ext uri="{FF2B5EF4-FFF2-40B4-BE49-F238E27FC236}">
                  <a16:creationId xmlns:a16="http://schemas.microsoft.com/office/drawing/2014/main" id="{00000000-0008-0000-0600-00000E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5551" name="Group Box 15" hidden="1">
              <a:extLst>
                <a:ext uri="{63B3BB69-23CF-44E3-9099-C40C66FF867C}">
                  <a14:compatExt spid="_x0000_s65551"/>
                </a:ext>
                <a:ext uri="{FF2B5EF4-FFF2-40B4-BE49-F238E27FC236}">
                  <a16:creationId xmlns:a16="http://schemas.microsoft.com/office/drawing/2014/main" id="{00000000-0008-0000-0600-00000F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5552" name="Group Box 16" hidden="1">
              <a:extLst>
                <a:ext uri="{63B3BB69-23CF-44E3-9099-C40C66FF867C}">
                  <a14:compatExt spid="_x0000_s65552"/>
                </a:ext>
                <a:ext uri="{FF2B5EF4-FFF2-40B4-BE49-F238E27FC236}">
                  <a16:creationId xmlns:a16="http://schemas.microsoft.com/office/drawing/2014/main" id="{00000000-0008-0000-0600-000010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91051" y="6581775"/>
              <a:ext cx="304806" cy="685800"/>
              <a:chOff x="4540192" y="6438959"/>
              <a:chExt cx="308373" cy="779248"/>
            </a:xfrm>
          </xdr:grpSpPr>
          <xdr:sp macro="" textlink="">
            <xdr:nvSpPr>
              <xdr:cNvPr id="65553" name="Option Button 17" hidden="1">
                <a:extLst>
                  <a:ext uri="{63B3BB69-23CF-44E3-9099-C40C66FF867C}">
                    <a14:compatExt spid="_x0000_s65553"/>
                  </a:ext>
                  <a:ext uri="{FF2B5EF4-FFF2-40B4-BE49-F238E27FC236}">
                    <a16:creationId xmlns:a16="http://schemas.microsoft.com/office/drawing/2014/main" id="{00000000-0008-0000-0600-000011000100}"/>
                  </a:ext>
                </a:extLst>
              </xdr:cNvPr>
              <xdr:cNvSpPr/>
            </xdr:nvSpPr>
            <xdr:spPr bwMode="auto">
              <a:xfrm>
                <a:off x="4540192" y="6438959"/>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4" name="Option Button 18" hidden="1">
                <a:extLst>
                  <a:ext uri="{63B3BB69-23CF-44E3-9099-C40C66FF867C}">
                    <a14:compatExt spid="_x0000_s65554"/>
                  </a:ext>
                  <a:ext uri="{FF2B5EF4-FFF2-40B4-BE49-F238E27FC236}">
                    <a16:creationId xmlns:a16="http://schemas.microsoft.com/office/drawing/2014/main" id="{00000000-0008-0000-0600-00001200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5" name="Option Button 19" hidden="1">
                <a:extLst>
                  <a:ext uri="{63B3BB69-23CF-44E3-9099-C40C66FF867C}">
                    <a14:compatExt spid="_x0000_s65555"/>
                  </a:ext>
                  <a:ext uri="{FF2B5EF4-FFF2-40B4-BE49-F238E27FC236}">
                    <a16:creationId xmlns:a16="http://schemas.microsoft.com/office/drawing/2014/main" id="{00000000-0008-0000-0600-000013000100}"/>
                  </a:ext>
                </a:extLst>
              </xdr:cNvPr>
              <xdr:cNvSpPr/>
            </xdr:nvSpPr>
            <xdr:spPr bwMode="auto">
              <a:xfrm>
                <a:off x="4540194" y="7001743"/>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5556" name="Group Box 20" hidden="1">
              <a:extLst>
                <a:ext uri="{63B3BB69-23CF-44E3-9099-C40C66FF867C}">
                  <a14:compatExt spid="_x0000_s65556"/>
                </a:ext>
                <a:ext uri="{FF2B5EF4-FFF2-40B4-BE49-F238E27FC236}">
                  <a16:creationId xmlns:a16="http://schemas.microsoft.com/office/drawing/2014/main" id="{00000000-0008-0000-0600-000014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5557" name="Group Box 21" hidden="1">
              <a:extLst>
                <a:ext uri="{63B3BB69-23CF-44E3-9099-C40C66FF867C}">
                  <a14:compatExt spid="_x0000_s65557"/>
                </a:ext>
                <a:ext uri="{FF2B5EF4-FFF2-40B4-BE49-F238E27FC236}">
                  <a16:creationId xmlns:a16="http://schemas.microsoft.com/office/drawing/2014/main" id="{00000000-0008-0000-0600-000015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5558" name="Group Box 22" hidden="1">
              <a:extLst>
                <a:ext uri="{63B3BB69-23CF-44E3-9099-C40C66FF867C}">
                  <a14:compatExt spid="_x0000_s65558"/>
                </a:ext>
                <a:ext uri="{FF2B5EF4-FFF2-40B4-BE49-F238E27FC236}">
                  <a16:creationId xmlns:a16="http://schemas.microsoft.com/office/drawing/2014/main" id="{00000000-0008-0000-0600-000016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5559" name="Group Box 23" hidden="1">
              <a:extLst>
                <a:ext uri="{63B3BB69-23CF-44E3-9099-C40C66FF867C}">
                  <a14:compatExt spid="_x0000_s65559"/>
                </a:ext>
                <a:ext uri="{FF2B5EF4-FFF2-40B4-BE49-F238E27FC236}">
                  <a16:creationId xmlns:a16="http://schemas.microsoft.com/office/drawing/2014/main" id="{00000000-0008-0000-0600-000017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5560" name="Group Box 24" hidden="1">
              <a:extLst>
                <a:ext uri="{63B3BB69-23CF-44E3-9099-C40C66FF867C}">
                  <a14:compatExt spid="_x0000_s65560"/>
                </a:ext>
                <a:ext uri="{FF2B5EF4-FFF2-40B4-BE49-F238E27FC236}">
                  <a16:creationId xmlns:a16="http://schemas.microsoft.com/office/drawing/2014/main" id="{00000000-0008-0000-0600-000018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5561" name="Group Box 25" hidden="1">
              <a:extLst>
                <a:ext uri="{63B3BB69-23CF-44E3-9099-C40C66FF867C}">
                  <a14:compatExt spid="_x0000_s65561"/>
                </a:ext>
                <a:ext uri="{FF2B5EF4-FFF2-40B4-BE49-F238E27FC236}">
                  <a16:creationId xmlns:a16="http://schemas.microsoft.com/office/drawing/2014/main" id="{00000000-0008-0000-0600-00001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5562" name="Group Box 26" hidden="1">
              <a:extLst>
                <a:ext uri="{63B3BB69-23CF-44E3-9099-C40C66FF867C}">
                  <a14:compatExt spid="_x0000_s65562"/>
                </a:ext>
                <a:ext uri="{FF2B5EF4-FFF2-40B4-BE49-F238E27FC236}">
                  <a16:creationId xmlns:a16="http://schemas.microsoft.com/office/drawing/2014/main" id="{00000000-0008-0000-0600-00001A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5563" name="Group Box 27" hidden="1">
              <a:extLst>
                <a:ext uri="{63B3BB69-23CF-44E3-9099-C40C66FF867C}">
                  <a14:compatExt spid="_x0000_s65563"/>
                </a:ext>
                <a:ext uri="{FF2B5EF4-FFF2-40B4-BE49-F238E27FC236}">
                  <a16:creationId xmlns:a16="http://schemas.microsoft.com/office/drawing/2014/main" id="{00000000-0008-0000-0600-00001B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5564" name="Group Box 28" hidden="1">
              <a:extLst>
                <a:ext uri="{63B3BB69-23CF-44E3-9099-C40C66FF867C}">
                  <a14:compatExt spid="_x0000_s65564"/>
                </a:ext>
                <a:ext uri="{FF2B5EF4-FFF2-40B4-BE49-F238E27FC236}">
                  <a16:creationId xmlns:a16="http://schemas.microsoft.com/office/drawing/2014/main" id="{00000000-0008-0000-0600-00001C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5565" name="Group Box 29" hidden="1">
              <a:extLst>
                <a:ext uri="{63B3BB69-23CF-44E3-9099-C40C66FF867C}">
                  <a14:compatExt spid="_x0000_s65565"/>
                </a:ext>
                <a:ext uri="{FF2B5EF4-FFF2-40B4-BE49-F238E27FC236}">
                  <a16:creationId xmlns:a16="http://schemas.microsoft.com/office/drawing/2014/main" id="{00000000-0008-0000-0600-00001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962644" y="8239130"/>
              <a:ext cx="228603" cy="695325"/>
              <a:chOff x="5754609" y="8167918"/>
              <a:chExt cx="225534" cy="793302"/>
            </a:xfrm>
          </xdr:grpSpPr>
          <xdr:sp macro="" textlink="">
            <xdr:nvSpPr>
              <xdr:cNvPr id="65566" name="Option Button 30" hidden="1">
                <a:extLst>
                  <a:ext uri="{63B3BB69-23CF-44E3-9099-C40C66FF867C}">
                    <a14:compatExt spid="_x0000_s65566"/>
                  </a:ext>
                  <a:ext uri="{FF2B5EF4-FFF2-40B4-BE49-F238E27FC236}">
                    <a16:creationId xmlns:a16="http://schemas.microsoft.com/office/drawing/2014/main" id="{00000000-0008-0000-0600-00001E000100}"/>
                  </a:ext>
                </a:extLst>
              </xdr:cNvPr>
              <xdr:cNvSpPr/>
            </xdr:nvSpPr>
            <xdr:spPr bwMode="auto">
              <a:xfrm>
                <a:off x="5754652" y="8167918"/>
                <a:ext cx="225491"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7" name="Option Button 31" hidden="1">
                <a:extLst>
                  <a:ext uri="{63B3BB69-23CF-44E3-9099-C40C66FF867C}">
                    <a14:compatExt spid="_x0000_s65567"/>
                  </a:ext>
                  <a:ext uri="{FF2B5EF4-FFF2-40B4-BE49-F238E27FC236}">
                    <a16:creationId xmlns:a16="http://schemas.microsoft.com/office/drawing/2014/main" id="{00000000-0008-0000-0600-00001F000100}"/>
                  </a:ext>
                </a:extLst>
              </xdr:cNvPr>
              <xdr:cNvSpPr/>
            </xdr:nvSpPr>
            <xdr:spPr bwMode="auto">
              <a:xfrm>
                <a:off x="5754609" y="8722149"/>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962647" y="4276724"/>
              <a:ext cx="304800" cy="419186"/>
              <a:chOff x="44922" y="37725"/>
              <a:chExt cx="3039" cy="4870"/>
            </a:xfrm>
          </xdr:grpSpPr>
          <xdr:sp macro="" textlink="">
            <xdr:nvSpPr>
              <xdr:cNvPr id="65568" name="Option Button 32" hidden="1">
                <a:extLst>
                  <a:ext uri="{63B3BB69-23CF-44E3-9099-C40C66FF867C}">
                    <a14:compatExt spid="_x0000_s65568"/>
                  </a:ext>
                  <a:ext uri="{FF2B5EF4-FFF2-40B4-BE49-F238E27FC236}">
                    <a16:creationId xmlns:a16="http://schemas.microsoft.com/office/drawing/2014/main" id="{00000000-0008-0000-0600-00002000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9" name="Option Button 33" hidden="1">
                <a:extLst>
                  <a:ext uri="{63B3BB69-23CF-44E3-9099-C40C66FF867C}">
                    <a14:compatExt spid="_x0000_s65569"/>
                  </a:ext>
                  <a:ext uri="{FF2B5EF4-FFF2-40B4-BE49-F238E27FC236}">
                    <a16:creationId xmlns:a16="http://schemas.microsoft.com/office/drawing/2014/main" id="{00000000-0008-0000-0600-00002100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600-000022000000}"/>
                </a:ext>
              </a:extLst>
            </xdr:cNvPr>
            <xdr:cNvGrpSpPr>
              <a:grpSpLocks/>
            </xdr:cNvGrpSpPr>
          </xdr:nvGrpSpPr>
          <xdr:grpSpPr bwMode="auto">
            <a:xfrm>
              <a:off x="5962681" y="5715000"/>
              <a:ext cx="304800" cy="714375"/>
              <a:chOff x="57537" y="54838"/>
              <a:chExt cx="3018" cy="7876"/>
            </a:xfrm>
          </xdr:grpSpPr>
          <xdr:sp macro="" textlink="">
            <xdr:nvSpPr>
              <xdr:cNvPr id="65570" name="Option Button 34" hidden="1">
                <a:extLst>
                  <a:ext uri="{63B3BB69-23CF-44E3-9099-C40C66FF867C}">
                    <a14:compatExt spid="_x0000_s65570"/>
                  </a:ext>
                  <a:ext uri="{FF2B5EF4-FFF2-40B4-BE49-F238E27FC236}">
                    <a16:creationId xmlns:a16="http://schemas.microsoft.com/office/drawing/2014/main" id="{00000000-0008-0000-0600-00002200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1" name="Option Button 35" hidden="1">
                <a:extLst>
                  <a:ext uri="{63B3BB69-23CF-44E3-9099-C40C66FF867C}">
                    <a14:compatExt spid="_x0000_s65571"/>
                  </a:ext>
                  <a:ext uri="{FF2B5EF4-FFF2-40B4-BE49-F238E27FC236}">
                    <a16:creationId xmlns:a16="http://schemas.microsoft.com/office/drawing/2014/main" id="{00000000-0008-0000-0600-00002300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2" name="Option Button 36" hidden="1">
                <a:extLst>
                  <a:ext uri="{63B3BB69-23CF-44E3-9099-C40C66FF867C}">
                    <a14:compatExt spid="_x0000_s65572"/>
                  </a:ext>
                  <a:ext uri="{FF2B5EF4-FFF2-40B4-BE49-F238E27FC236}">
                    <a16:creationId xmlns:a16="http://schemas.microsoft.com/office/drawing/2014/main" id="{00000000-0008-0000-0600-00002400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6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6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6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600-00002C000000}"/>
                </a:ext>
              </a:extLst>
            </xdr:cNvPr>
            <xdr:cNvGrpSpPr>
              <a:grpSpLocks/>
            </xdr:cNvGrpSpPr>
          </xdr:nvGrpSpPr>
          <xdr:grpSpPr bwMode="auto">
            <a:xfrm>
              <a:off x="4591082" y="7410429"/>
              <a:ext cx="228601" cy="704947"/>
              <a:chOff x="45247" y="72888"/>
              <a:chExt cx="2261" cy="6566"/>
            </a:xfrm>
          </xdr:grpSpPr>
          <xdr:sp macro="" textlink="">
            <xdr:nvSpPr>
              <xdr:cNvPr id="65573" name="Option Button 37" hidden="1">
                <a:extLst>
                  <a:ext uri="{63B3BB69-23CF-44E3-9099-C40C66FF867C}">
                    <a14:compatExt spid="_x0000_s65573"/>
                  </a:ext>
                  <a:ext uri="{FF2B5EF4-FFF2-40B4-BE49-F238E27FC236}">
                    <a16:creationId xmlns:a16="http://schemas.microsoft.com/office/drawing/2014/main" id="{00000000-0008-0000-0600-00002500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4" name="Option Button 38" hidden="1">
                <a:extLst>
                  <a:ext uri="{63B3BB69-23CF-44E3-9099-C40C66FF867C}">
                    <a14:compatExt spid="_x0000_s65574"/>
                  </a:ext>
                  <a:ext uri="{FF2B5EF4-FFF2-40B4-BE49-F238E27FC236}">
                    <a16:creationId xmlns:a16="http://schemas.microsoft.com/office/drawing/2014/main" id="{00000000-0008-0000-0600-00002600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6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6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600-000031000000}"/>
                </a:ext>
              </a:extLst>
            </xdr:cNvPr>
            <xdr:cNvGrpSpPr/>
          </xdr:nvGrpSpPr>
          <xdr:grpSpPr>
            <a:xfrm>
              <a:off x="4600568" y="8229599"/>
              <a:ext cx="200025" cy="742956"/>
              <a:chOff x="4529954" y="8163160"/>
              <a:chExt cx="208417" cy="748001"/>
            </a:xfrm>
          </xdr:grpSpPr>
          <xdr:sp macro="" textlink="">
            <xdr:nvSpPr>
              <xdr:cNvPr id="65575" name="Option Button 39" hidden="1">
                <a:extLst>
                  <a:ext uri="{63B3BB69-23CF-44E3-9099-C40C66FF867C}">
                    <a14:compatExt spid="_x0000_s65575"/>
                  </a:ext>
                  <a:ext uri="{FF2B5EF4-FFF2-40B4-BE49-F238E27FC236}">
                    <a16:creationId xmlns:a16="http://schemas.microsoft.com/office/drawing/2014/main" id="{00000000-0008-0000-0600-000027000100}"/>
                  </a:ext>
                </a:extLst>
              </xdr:cNvPr>
              <xdr:cNvSpPr/>
            </xdr:nvSpPr>
            <xdr:spPr bwMode="auto">
              <a:xfrm>
                <a:off x="4529954" y="816316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6" name="Option Button 40" hidden="1">
                <a:extLst>
                  <a:ext uri="{63B3BB69-23CF-44E3-9099-C40C66FF867C}">
                    <a14:compatExt spid="_x0000_s65576"/>
                  </a:ext>
                  <a:ext uri="{FF2B5EF4-FFF2-40B4-BE49-F238E27FC236}">
                    <a16:creationId xmlns:a16="http://schemas.microsoft.com/office/drawing/2014/main" id="{00000000-0008-0000-0600-000028000100}"/>
                  </a:ext>
                </a:extLst>
              </xdr:cNvPr>
              <xdr:cNvSpPr/>
            </xdr:nvSpPr>
            <xdr:spPr bwMode="auto">
              <a:xfrm>
                <a:off x="4529954" y="8642643"/>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5577" name="Group Box 41" hidden="1">
              <a:extLst>
                <a:ext uri="{63B3BB69-23CF-44E3-9099-C40C66FF867C}">
                  <a14:compatExt spid="_x0000_s65577"/>
                </a:ext>
                <a:ext uri="{FF2B5EF4-FFF2-40B4-BE49-F238E27FC236}">
                  <a16:creationId xmlns:a16="http://schemas.microsoft.com/office/drawing/2014/main" id="{00000000-0008-0000-0600-00002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600-000032000000}"/>
                </a:ext>
              </a:extLst>
            </xdr:cNvPr>
            <xdr:cNvGrpSpPr/>
          </xdr:nvGrpSpPr>
          <xdr:grpSpPr>
            <a:xfrm>
              <a:off x="5972174" y="7391393"/>
              <a:ext cx="304806" cy="714379"/>
              <a:chOff x="5801279" y="7286482"/>
              <a:chExt cx="301599" cy="710874"/>
            </a:xfrm>
          </xdr:grpSpPr>
          <xdr:sp macro="" textlink="">
            <xdr:nvSpPr>
              <xdr:cNvPr id="65578" name="Option Button 42" hidden="1">
                <a:extLst>
                  <a:ext uri="{63B3BB69-23CF-44E3-9099-C40C66FF867C}">
                    <a14:compatExt spid="_x0000_s65578"/>
                  </a:ext>
                  <a:ext uri="{FF2B5EF4-FFF2-40B4-BE49-F238E27FC236}">
                    <a16:creationId xmlns:a16="http://schemas.microsoft.com/office/drawing/2014/main" id="{00000000-0008-0000-0600-00002A000100}"/>
                  </a:ext>
                </a:extLst>
              </xdr:cNvPr>
              <xdr:cNvSpPr/>
            </xdr:nvSpPr>
            <xdr:spPr bwMode="auto">
              <a:xfrm>
                <a:off x="5801279" y="7286482"/>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9" name="Option Button 43" hidden="1">
                <a:extLst>
                  <a:ext uri="{63B3BB69-23CF-44E3-9099-C40C66FF867C}">
                    <a14:compatExt spid="_x0000_s65579"/>
                  </a:ext>
                  <a:ext uri="{FF2B5EF4-FFF2-40B4-BE49-F238E27FC236}">
                    <a16:creationId xmlns:a16="http://schemas.microsoft.com/office/drawing/2014/main" id="{00000000-0008-0000-0600-00002B000100}"/>
                  </a:ext>
                </a:extLst>
              </xdr:cNvPr>
              <xdr:cNvSpPr/>
            </xdr:nvSpPr>
            <xdr:spPr bwMode="auto">
              <a:xfrm>
                <a:off x="5801285" y="7750921"/>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6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6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6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6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6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6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6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600-00003A000000}"/>
                </a:ext>
              </a:extLst>
            </xdr:cNvPr>
            <xdr:cNvGrpSpPr>
              <a:grpSpLocks/>
            </xdr:cNvGrpSpPr>
          </xdr:nvGrpSpPr>
          <xdr:grpSpPr bwMode="auto">
            <a:xfrm>
              <a:off x="5962681" y="4857750"/>
              <a:ext cx="304800" cy="685800"/>
              <a:chOff x="57592" y="45007"/>
              <a:chExt cx="3018" cy="8207"/>
            </a:xfrm>
          </xdr:grpSpPr>
          <xdr:sp macro="" textlink="">
            <xdr:nvSpPr>
              <xdr:cNvPr id="65580" name="Option Button 44" hidden="1">
                <a:extLst>
                  <a:ext uri="{63B3BB69-23CF-44E3-9099-C40C66FF867C}">
                    <a14:compatExt spid="_x0000_s65580"/>
                  </a:ext>
                  <a:ext uri="{FF2B5EF4-FFF2-40B4-BE49-F238E27FC236}">
                    <a16:creationId xmlns:a16="http://schemas.microsoft.com/office/drawing/2014/main" id="{00000000-0008-0000-0600-00002C00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1" name="Option Button 45" hidden="1">
                <a:extLst>
                  <a:ext uri="{63B3BB69-23CF-44E3-9099-C40C66FF867C}">
                    <a14:compatExt spid="_x0000_s65581"/>
                  </a:ext>
                  <a:ext uri="{FF2B5EF4-FFF2-40B4-BE49-F238E27FC236}">
                    <a16:creationId xmlns:a16="http://schemas.microsoft.com/office/drawing/2014/main" id="{00000000-0008-0000-0600-00002D00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2" name="Option Button 46" hidden="1">
                <a:extLst>
                  <a:ext uri="{63B3BB69-23CF-44E3-9099-C40C66FF867C}">
                    <a14:compatExt spid="_x0000_s65582"/>
                  </a:ext>
                  <a:ext uri="{FF2B5EF4-FFF2-40B4-BE49-F238E27FC236}">
                    <a16:creationId xmlns:a16="http://schemas.microsoft.com/office/drawing/2014/main" id="{00000000-0008-0000-0600-00002E00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600-00003B000000}"/>
                </a:ext>
              </a:extLst>
            </xdr:cNvPr>
            <xdr:cNvGrpSpPr>
              <a:grpSpLocks/>
            </xdr:cNvGrpSpPr>
          </xdr:nvGrpSpPr>
          <xdr:grpSpPr bwMode="auto">
            <a:xfrm>
              <a:off x="5962681" y="6581775"/>
              <a:ext cx="304800" cy="685800"/>
              <a:chOff x="57537" y="54838"/>
              <a:chExt cx="3018" cy="7963"/>
            </a:xfrm>
          </xdr:grpSpPr>
          <xdr:sp macro="" textlink="">
            <xdr:nvSpPr>
              <xdr:cNvPr id="65583" name="Option Button 47" hidden="1">
                <a:extLst>
                  <a:ext uri="{63B3BB69-23CF-44E3-9099-C40C66FF867C}">
                    <a14:compatExt spid="_x0000_s65583"/>
                  </a:ext>
                  <a:ext uri="{FF2B5EF4-FFF2-40B4-BE49-F238E27FC236}">
                    <a16:creationId xmlns:a16="http://schemas.microsoft.com/office/drawing/2014/main" id="{00000000-0008-0000-0600-00002F00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4" name="Option Button 48" hidden="1">
                <a:extLst>
                  <a:ext uri="{63B3BB69-23CF-44E3-9099-C40C66FF867C}">
                    <a14:compatExt spid="_x0000_s65584"/>
                  </a:ext>
                  <a:ext uri="{FF2B5EF4-FFF2-40B4-BE49-F238E27FC236}">
                    <a16:creationId xmlns:a16="http://schemas.microsoft.com/office/drawing/2014/main" id="{00000000-0008-0000-0600-00003000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5" name="Option Button 49" hidden="1">
                <a:extLst>
                  <a:ext uri="{63B3BB69-23CF-44E3-9099-C40C66FF867C}">
                    <a14:compatExt spid="_x0000_s65585"/>
                  </a:ext>
                  <a:ext uri="{FF2B5EF4-FFF2-40B4-BE49-F238E27FC236}">
                    <a16:creationId xmlns:a16="http://schemas.microsoft.com/office/drawing/2014/main" id="{00000000-0008-0000-0600-00003100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600574" y="4295775"/>
              <a:ext cx="304804" cy="400050"/>
              <a:chOff x="4492278" y="3772557"/>
              <a:chExt cx="303836" cy="486904"/>
            </a:xfrm>
          </xdr:grpSpPr>
          <xdr:sp macro="" textlink="">
            <xdr:nvSpPr>
              <xdr:cNvPr id="66561" name="Option Button 1" hidden="1">
                <a:extLst>
                  <a:ext uri="{63B3BB69-23CF-44E3-9099-C40C66FF867C}">
                    <a14:compatExt spid="_x0000_s66561"/>
                  </a:ext>
                  <a:ext uri="{FF2B5EF4-FFF2-40B4-BE49-F238E27FC236}">
                    <a16:creationId xmlns:a16="http://schemas.microsoft.com/office/drawing/2014/main" id="{00000000-0008-0000-0700-00000104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2" name="Option Button 2" hidden="1">
                <a:extLst>
                  <a:ext uri="{63B3BB69-23CF-44E3-9099-C40C66FF867C}">
                    <a14:compatExt spid="_x0000_s66562"/>
                  </a:ext>
                  <a:ext uri="{FF2B5EF4-FFF2-40B4-BE49-F238E27FC236}">
                    <a16:creationId xmlns:a16="http://schemas.microsoft.com/office/drawing/2014/main" id="{00000000-0008-0000-0700-00000204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91050" y="4848225"/>
              <a:ext cx="304800" cy="714375"/>
              <a:chOff x="4470327" y="4496270"/>
              <a:chExt cx="301792" cy="780086"/>
            </a:xfrm>
          </xdr:grpSpPr>
          <xdr:sp macro="" textlink="">
            <xdr:nvSpPr>
              <xdr:cNvPr id="66563" name="Option Button 3" hidden="1">
                <a:extLst>
                  <a:ext uri="{63B3BB69-23CF-44E3-9099-C40C66FF867C}">
                    <a14:compatExt spid="_x0000_s66563"/>
                  </a:ext>
                  <a:ext uri="{FF2B5EF4-FFF2-40B4-BE49-F238E27FC236}">
                    <a16:creationId xmlns:a16="http://schemas.microsoft.com/office/drawing/2014/main" id="{00000000-0008-0000-0700-000003040100}"/>
                  </a:ext>
                </a:extLst>
              </xdr:cNvPr>
              <xdr:cNvSpPr/>
            </xdr:nvSpPr>
            <xdr:spPr bwMode="auto">
              <a:xfrm>
                <a:off x="4470327" y="4496270"/>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4" name="Option Button 4" hidden="1">
                <a:extLst>
                  <a:ext uri="{63B3BB69-23CF-44E3-9099-C40C66FF867C}">
                    <a14:compatExt spid="_x0000_s66564"/>
                  </a:ext>
                  <a:ext uri="{FF2B5EF4-FFF2-40B4-BE49-F238E27FC236}">
                    <a16:creationId xmlns:a16="http://schemas.microsoft.com/office/drawing/2014/main" id="{00000000-0008-0000-0700-00000404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5" name="Option Button 5" hidden="1">
                <a:extLst>
                  <a:ext uri="{63B3BB69-23CF-44E3-9099-C40C66FF867C}">
                    <a14:compatExt spid="_x0000_s66565"/>
                  </a:ext>
                  <a:ext uri="{FF2B5EF4-FFF2-40B4-BE49-F238E27FC236}">
                    <a16:creationId xmlns:a16="http://schemas.microsoft.com/office/drawing/2014/main" id="{00000000-0008-0000-0700-000005040100}"/>
                  </a:ext>
                </a:extLst>
              </xdr:cNvPr>
              <xdr:cNvSpPr/>
            </xdr:nvSpPr>
            <xdr:spPr bwMode="auto">
              <a:xfrm>
                <a:off x="4470327" y="5026730"/>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91051" y="5714997"/>
              <a:ext cx="304806" cy="695326"/>
              <a:chOff x="4540192" y="5456625"/>
              <a:chExt cx="308373" cy="759869"/>
            </a:xfrm>
          </xdr:grpSpPr>
          <xdr:sp macro="" textlink="">
            <xdr:nvSpPr>
              <xdr:cNvPr id="66566" name="Option Button 6" hidden="1">
                <a:extLst>
                  <a:ext uri="{63B3BB69-23CF-44E3-9099-C40C66FF867C}">
                    <a14:compatExt spid="_x0000_s66566"/>
                  </a:ext>
                  <a:ext uri="{FF2B5EF4-FFF2-40B4-BE49-F238E27FC236}">
                    <a16:creationId xmlns:a16="http://schemas.microsoft.com/office/drawing/2014/main" id="{00000000-0008-0000-0700-000006040100}"/>
                  </a:ext>
                </a:extLst>
              </xdr:cNvPr>
              <xdr:cNvSpPr/>
            </xdr:nvSpPr>
            <xdr:spPr bwMode="auto">
              <a:xfrm>
                <a:off x="4540192" y="5456625"/>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7" name="Option Button 7" hidden="1">
                <a:extLst>
                  <a:ext uri="{63B3BB69-23CF-44E3-9099-C40C66FF867C}">
                    <a14:compatExt spid="_x0000_s66567"/>
                  </a:ext>
                  <a:ext uri="{FF2B5EF4-FFF2-40B4-BE49-F238E27FC236}">
                    <a16:creationId xmlns:a16="http://schemas.microsoft.com/office/drawing/2014/main" id="{00000000-0008-0000-0700-00000704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8" name="Option Button 8" hidden="1">
                <a:extLst>
                  <a:ext uri="{63B3BB69-23CF-44E3-9099-C40C66FF867C}">
                    <a14:compatExt spid="_x0000_s66568"/>
                  </a:ext>
                  <a:ext uri="{FF2B5EF4-FFF2-40B4-BE49-F238E27FC236}">
                    <a16:creationId xmlns:a16="http://schemas.microsoft.com/office/drawing/2014/main" id="{00000000-0008-0000-0700-000008040100}"/>
                  </a:ext>
                </a:extLst>
              </xdr:cNvPr>
              <xdr:cNvSpPr/>
            </xdr:nvSpPr>
            <xdr:spPr bwMode="auto">
              <a:xfrm>
                <a:off x="4540194" y="5997905"/>
                <a:ext cx="308371" cy="2185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6569" name="Option Button 9" hidden="1">
              <a:extLst>
                <a:ext uri="{63B3BB69-23CF-44E3-9099-C40C66FF867C}">
                  <a14:compatExt spid="_x0000_s66569"/>
                </a:ext>
                <a:ext uri="{FF2B5EF4-FFF2-40B4-BE49-F238E27FC236}">
                  <a16:creationId xmlns:a16="http://schemas.microsoft.com/office/drawing/2014/main" id="{00000000-0008-0000-0700-00000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6570" name="Option Button 10" hidden="1">
              <a:extLst>
                <a:ext uri="{63B3BB69-23CF-44E3-9099-C40C66FF867C}">
                  <a14:compatExt spid="_x0000_s66570"/>
                </a:ext>
                <a:ext uri="{FF2B5EF4-FFF2-40B4-BE49-F238E27FC236}">
                  <a16:creationId xmlns:a16="http://schemas.microsoft.com/office/drawing/2014/main" id="{00000000-0008-0000-0700-00000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962650" y="9105905"/>
              <a:ext cx="304800" cy="371470"/>
              <a:chOff x="5753695" y="8927991"/>
              <a:chExt cx="301792" cy="494744"/>
            </a:xfrm>
          </xdr:grpSpPr>
          <xdr:sp macro="" textlink="">
            <xdr:nvSpPr>
              <xdr:cNvPr id="66571" name="Option Button 11" hidden="1">
                <a:extLst>
                  <a:ext uri="{63B3BB69-23CF-44E3-9099-C40C66FF867C}">
                    <a14:compatExt spid="_x0000_s66571"/>
                  </a:ext>
                  <a:ext uri="{FF2B5EF4-FFF2-40B4-BE49-F238E27FC236}">
                    <a16:creationId xmlns:a16="http://schemas.microsoft.com/office/drawing/2014/main" id="{00000000-0008-0000-0700-00000B040100}"/>
                  </a:ext>
                </a:extLst>
              </xdr:cNvPr>
              <xdr:cNvSpPr/>
            </xdr:nvSpPr>
            <xdr:spPr bwMode="auto">
              <a:xfrm>
                <a:off x="5753695" y="8927991"/>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72" name="Option Button 12" hidden="1">
                <a:extLst>
                  <a:ext uri="{63B3BB69-23CF-44E3-9099-C40C66FF867C}">
                    <a14:compatExt spid="_x0000_s66572"/>
                  </a:ext>
                  <a:ext uri="{FF2B5EF4-FFF2-40B4-BE49-F238E27FC236}">
                    <a16:creationId xmlns:a16="http://schemas.microsoft.com/office/drawing/2014/main" id="{00000000-0008-0000-0700-00000C040100}"/>
                  </a:ext>
                </a:extLst>
              </xdr:cNvPr>
              <xdr:cNvSpPr/>
            </xdr:nvSpPr>
            <xdr:spPr bwMode="auto">
              <a:xfrm>
                <a:off x="5753695" y="920707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6573" name="Group Box 13" hidden="1">
              <a:extLst>
                <a:ext uri="{63B3BB69-23CF-44E3-9099-C40C66FF867C}">
                  <a14:compatExt spid="_x0000_s66573"/>
                </a:ext>
                <a:ext uri="{FF2B5EF4-FFF2-40B4-BE49-F238E27FC236}">
                  <a16:creationId xmlns:a16="http://schemas.microsoft.com/office/drawing/2014/main" id="{00000000-0008-0000-0700-00000D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6574" name="Group Box 14" hidden="1">
              <a:extLst>
                <a:ext uri="{63B3BB69-23CF-44E3-9099-C40C66FF867C}">
                  <a14:compatExt spid="_x0000_s66574"/>
                </a:ext>
                <a:ext uri="{FF2B5EF4-FFF2-40B4-BE49-F238E27FC236}">
                  <a16:creationId xmlns:a16="http://schemas.microsoft.com/office/drawing/2014/main" id="{00000000-0008-0000-0700-00000E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6575" name="Group Box 15" hidden="1">
              <a:extLst>
                <a:ext uri="{63B3BB69-23CF-44E3-9099-C40C66FF867C}">
                  <a14:compatExt spid="_x0000_s66575"/>
                </a:ext>
                <a:ext uri="{FF2B5EF4-FFF2-40B4-BE49-F238E27FC236}">
                  <a16:creationId xmlns:a16="http://schemas.microsoft.com/office/drawing/2014/main" id="{00000000-0008-0000-0700-00000F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6576" name="Group Box 16" hidden="1">
              <a:extLst>
                <a:ext uri="{63B3BB69-23CF-44E3-9099-C40C66FF867C}">
                  <a14:compatExt spid="_x0000_s66576"/>
                </a:ext>
                <a:ext uri="{FF2B5EF4-FFF2-40B4-BE49-F238E27FC236}">
                  <a16:creationId xmlns:a16="http://schemas.microsoft.com/office/drawing/2014/main" id="{00000000-0008-0000-0700-000010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91051" y="6581775"/>
              <a:ext cx="304806" cy="685800"/>
              <a:chOff x="4540192" y="6438959"/>
              <a:chExt cx="308373" cy="779248"/>
            </a:xfrm>
          </xdr:grpSpPr>
          <xdr:sp macro="" textlink="">
            <xdr:nvSpPr>
              <xdr:cNvPr id="66577" name="Option Button 17" hidden="1">
                <a:extLst>
                  <a:ext uri="{63B3BB69-23CF-44E3-9099-C40C66FF867C}">
                    <a14:compatExt spid="_x0000_s66577"/>
                  </a:ext>
                  <a:ext uri="{FF2B5EF4-FFF2-40B4-BE49-F238E27FC236}">
                    <a16:creationId xmlns:a16="http://schemas.microsoft.com/office/drawing/2014/main" id="{00000000-0008-0000-0700-000011040100}"/>
                  </a:ext>
                </a:extLst>
              </xdr:cNvPr>
              <xdr:cNvSpPr/>
            </xdr:nvSpPr>
            <xdr:spPr bwMode="auto">
              <a:xfrm>
                <a:off x="4540192" y="6438959"/>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78" name="Option Button 18" hidden="1">
                <a:extLst>
                  <a:ext uri="{63B3BB69-23CF-44E3-9099-C40C66FF867C}">
                    <a14:compatExt spid="_x0000_s66578"/>
                  </a:ext>
                  <a:ext uri="{FF2B5EF4-FFF2-40B4-BE49-F238E27FC236}">
                    <a16:creationId xmlns:a16="http://schemas.microsoft.com/office/drawing/2014/main" id="{00000000-0008-0000-0700-00001204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79" name="Option Button 19" hidden="1">
                <a:extLst>
                  <a:ext uri="{63B3BB69-23CF-44E3-9099-C40C66FF867C}">
                    <a14:compatExt spid="_x0000_s66579"/>
                  </a:ext>
                  <a:ext uri="{FF2B5EF4-FFF2-40B4-BE49-F238E27FC236}">
                    <a16:creationId xmlns:a16="http://schemas.microsoft.com/office/drawing/2014/main" id="{00000000-0008-0000-0700-000013040100}"/>
                  </a:ext>
                </a:extLst>
              </xdr:cNvPr>
              <xdr:cNvSpPr/>
            </xdr:nvSpPr>
            <xdr:spPr bwMode="auto">
              <a:xfrm>
                <a:off x="4540194" y="7001743"/>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6580" name="Group Box 20" hidden="1">
              <a:extLst>
                <a:ext uri="{63B3BB69-23CF-44E3-9099-C40C66FF867C}">
                  <a14:compatExt spid="_x0000_s66580"/>
                </a:ext>
                <a:ext uri="{FF2B5EF4-FFF2-40B4-BE49-F238E27FC236}">
                  <a16:creationId xmlns:a16="http://schemas.microsoft.com/office/drawing/2014/main" id="{00000000-0008-0000-0700-000014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6581" name="Group Box 21" hidden="1">
              <a:extLst>
                <a:ext uri="{63B3BB69-23CF-44E3-9099-C40C66FF867C}">
                  <a14:compatExt spid="_x0000_s66581"/>
                </a:ext>
                <a:ext uri="{FF2B5EF4-FFF2-40B4-BE49-F238E27FC236}">
                  <a16:creationId xmlns:a16="http://schemas.microsoft.com/office/drawing/2014/main" id="{00000000-0008-0000-0700-000015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6582" name="Group Box 22" hidden="1">
              <a:extLst>
                <a:ext uri="{63B3BB69-23CF-44E3-9099-C40C66FF867C}">
                  <a14:compatExt spid="_x0000_s66582"/>
                </a:ext>
                <a:ext uri="{FF2B5EF4-FFF2-40B4-BE49-F238E27FC236}">
                  <a16:creationId xmlns:a16="http://schemas.microsoft.com/office/drawing/2014/main" id="{00000000-0008-0000-0700-000016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6583" name="Group Box 23" hidden="1">
              <a:extLst>
                <a:ext uri="{63B3BB69-23CF-44E3-9099-C40C66FF867C}">
                  <a14:compatExt spid="_x0000_s66583"/>
                </a:ext>
                <a:ext uri="{FF2B5EF4-FFF2-40B4-BE49-F238E27FC236}">
                  <a16:creationId xmlns:a16="http://schemas.microsoft.com/office/drawing/2014/main" id="{00000000-0008-0000-0700-000017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6584" name="Group Box 24" hidden="1">
              <a:extLst>
                <a:ext uri="{63B3BB69-23CF-44E3-9099-C40C66FF867C}">
                  <a14:compatExt spid="_x0000_s66584"/>
                </a:ext>
                <a:ext uri="{FF2B5EF4-FFF2-40B4-BE49-F238E27FC236}">
                  <a16:creationId xmlns:a16="http://schemas.microsoft.com/office/drawing/2014/main" id="{00000000-0008-0000-0700-000018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6585" name="Group Box 25" hidden="1">
              <a:extLst>
                <a:ext uri="{63B3BB69-23CF-44E3-9099-C40C66FF867C}">
                  <a14:compatExt spid="_x0000_s66585"/>
                </a:ext>
                <a:ext uri="{FF2B5EF4-FFF2-40B4-BE49-F238E27FC236}">
                  <a16:creationId xmlns:a16="http://schemas.microsoft.com/office/drawing/2014/main" id="{00000000-0008-0000-0700-000019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6586" name="Group Box 26" hidden="1">
              <a:extLst>
                <a:ext uri="{63B3BB69-23CF-44E3-9099-C40C66FF867C}">
                  <a14:compatExt spid="_x0000_s66586"/>
                </a:ext>
                <a:ext uri="{FF2B5EF4-FFF2-40B4-BE49-F238E27FC236}">
                  <a16:creationId xmlns:a16="http://schemas.microsoft.com/office/drawing/2014/main" id="{00000000-0008-0000-0700-00001A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6587" name="Group Box 27" hidden="1">
              <a:extLst>
                <a:ext uri="{63B3BB69-23CF-44E3-9099-C40C66FF867C}">
                  <a14:compatExt spid="_x0000_s66587"/>
                </a:ext>
                <a:ext uri="{FF2B5EF4-FFF2-40B4-BE49-F238E27FC236}">
                  <a16:creationId xmlns:a16="http://schemas.microsoft.com/office/drawing/2014/main" id="{00000000-0008-0000-0700-00001B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6588" name="Group Box 28" hidden="1">
              <a:extLst>
                <a:ext uri="{63B3BB69-23CF-44E3-9099-C40C66FF867C}">
                  <a14:compatExt spid="_x0000_s66588"/>
                </a:ext>
                <a:ext uri="{FF2B5EF4-FFF2-40B4-BE49-F238E27FC236}">
                  <a16:creationId xmlns:a16="http://schemas.microsoft.com/office/drawing/2014/main" id="{00000000-0008-0000-0700-00001C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6589" name="Group Box 29" hidden="1">
              <a:extLst>
                <a:ext uri="{63B3BB69-23CF-44E3-9099-C40C66FF867C}">
                  <a14:compatExt spid="_x0000_s66589"/>
                </a:ext>
                <a:ext uri="{FF2B5EF4-FFF2-40B4-BE49-F238E27FC236}">
                  <a16:creationId xmlns:a16="http://schemas.microsoft.com/office/drawing/2014/main" id="{00000000-0008-0000-0700-00001D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962644" y="8239130"/>
              <a:ext cx="228603" cy="695325"/>
              <a:chOff x="5754609" y="8167918"/>
              <a:chExt cx="225534" cy="793302"/>
            </a:xfrm>
          </xdr:grpSpPr>
          <xdr:sp macro="" textlink="">
            <xdr:nvSpPr>
              <xdr:cNvPr id="66590" name="Option Button 30" hidden="1">
                <a:extLst>
                  <a:ext uri="{63B3BB69-23CF-44E3-9099-C40C66FF867C}">
                    <a14:compatExt spid="_x0000_s66590"/>
                  </a:ext>
                  <a:ext uri="{FF2B5EF4-FFF2-40B4-BE49-F238E27FC236}">
                    <a16:creationId xmlns:a16="http://schemas.microsoft.com/office/drawing/2014/main" id="{00000000-0008-0000-0700-00001E040100}"/>
                  </a:ext>
                </a:extLst>
              </xdr:cNvPr>
              <xdr:cNvSpPr/>
            </xdr:nvSpPr>
            <xdr:spPr bwMode="auto">
              <a:xfrm>
                <a:off x="5754652" y="8167918"/>
                <a:ext cx="225491"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1" name="Option Button 31" hidden="1">
                <a:extLst>
                  <a:ext uri="{63B3BB69-23CF-44E3-9099-C40C66FF867C}">
                    <a14:compatExt spid="_x0000_s66591"/>
                  </a:ext>
                  <a:ext uri="{FF2B5EF4-FFF2-40B4-BE49-F238E27FC236}">
                    <a16:creationId xmlns:a16="http://schemas.microsoft.com/office/drawing/2014/main" id="{00000000-0008-0000-0700-00001F040100}"/>
                  </a:ext>
                </a:extLst>
              </xdr:cNvPr>
              <xdr:cNvSpPr/>
            </xdr:nvSpPr>
            <xdr:spPr bwMode="auto">
              <a:xfrm>
                <a:off x="5754609" y="8722149"/>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962647" y="4276724"/>
              <a:ext cx="304800" cy="419186"/>
              <a:chOff x="44922" y="37725"/>
              <a:chExt cx="3039" cy="4870"/>
            </a:xfrm>
          </xdr:grpSpPr>
          <xdr:sp macro="" textlink="">
            <xdr:nvSpPr>
              <xdr:cNvPr id="66592" name="Option Button 32" hidden="1">
                <a:extLst>
                  <a:ext uri="{63B3BB69-23CF-44E3-9099-C40C66FF867C}">
                    <a14:compatExt spid="_x0000_s66592"/>
                  </a:ext>
                  <a:ext uri="{FF2B5EF4-FFF2-40B4-BE49-F238E27FC236}">
                    <a16:creationId xmlns:a16="http://schemas.microsoft.com/office/drawing/2014/main" id="{00000000-0008-0000-0700-00002004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3" name="Option Button 33" hidden="1">
                <a:extLst>
                  <a:ext uri="{63B3BB69-23CF-44E3-9099-C40C66FF867C}">
                    <a14:compatExt spid="_x0000_s66593"/>
                  </a:ext>
                  <a:ext uri="{FF2B5EF4-FFF2-40B4-BE49-F238E27FC236}">
                    <a16:creationId xmlns:a16="http://schemas.microsoft.com/office/drawing/2014/main" id="{00000000-0008-0000-0700-00002104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700-000022000000}"/>
                </a:ext>
              </a:extLst>
            </xdr:cNvPr>
            <xdr:cNvGrpSpPr>
              <a:grpSpLocks/>
            </xdr:cNvGrpSpPr>
          </xdr:nvGrpSpPr>
          <xdr:grpSpPr bwMode="auto">
            <a:xfrm>
              <a:off x="5962681" y="5715000"/>
              <a:ext cx="304800" cy="714375"/>
              <a:chOff x="57537" y="54838"/>
              <a:chExt cx="3018" cy="7876"/>
            </a:xfrm>
          </xdr:grpSpPr>
          <xdr:sp macro="" textlink="">
            <xdr:nvSpPr>
              <xdr:cNvPr id="66594" name="Option Button 34" hidden="1">
                <a:extLst>
                  <a:ext uri="{63B3BB69-23CF-44E3-9099-C40C66FF867C}">
                    <a14:compatExt spid="_x0000_s66594"/>
                  </a:ext>
                  <a:ext uri="{FF2B5EF4-FFF2-40B4-BE49-F238E27FC236}">
                    <a16:creationId xmlns:a16="http://schemas.microsoft.com/office/drawing/2014/main" id="{00000000-0008-0000-0700-00002204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5" name="Option Button 35" hidden="1">
                <a:extLst>
                  <a:ext uri="{63B3BB69-23CF-44E3-9099-C40C66FF867C}">
                    <a14:compatExt spid="_x0000_s66595"/>
                  </a:ext>
                  <a:ext uri="{FF2B5EF4-FFF2-40B4-BE49-F238E27FC236}">
                    <a16:creationId xmlns:a16="http://schemas.microsoft.com/office/drawing/2014/main" id="{00000000-0008-0000-0700-00002304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6" name="Option Button 36" hidden="1">
                <a:extLst>
                  <a:ext uri="{63B3BB69-23CF-44E3-9099-C40C66FF867C}">
                    <a14:compatExt spid="_x0000_s66596"/>
                  </a:ext>
                  <a:ext uri="{FF2B5EF4-FFF2-40B4-BE49-F238E27FC236}">
                    <a16:creationId xmlns:a16="http://schemas.microsoft.com/office/drawing/2014/main" id="{00000000-0008-0000-0700-00002404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7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7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7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700-00002C000000}"/>
                </a:ext>
              </a:extLst>
            </xdr:cNvPr>
            <xdr:cNvGrpSpPr>
              <a:grpSpLocks/>
            </xdr:cNvGrpSpPr>
          </xdr:nvGrpSpPr>
          <xdr:grpSpPr bwMode="auto">
            <a:xfrm>
              <a:off x="4591082" y="7410429"/>
              <a:ext cx="228601" cy="704947"/>
              <a:chOff x="45247" y="72888"/>
              <a:chExt cx="2261" cy="6566"/>
            </a:xfrm>
          </xdr:grpSpPr>
          <xdr:sp macro="" textlink="">
            <xdr:nvSpPr>
              <xdr:cNvPr id="66597" name="Option Button 37" hidden="1">
                <a:extLst>
                  <a:ext uri="{63B3BB69-23CF-44E3-9099-C40C66FF867C}">
                    <a14:compatExt spid="_x0000_s66597"/>
                  </a:ext>
                  <a:ext uri="{FF2B5EF4-FFF2-40B4-BE49-F238E27FC236}">
                    <a16:creationId xmlns:a16="http://schemas.microsoft.com/office/drawing/2014/main" id="{00000000-0008-0000-0700-00002504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8" name="Option Button 38" hidden="1">
                <a:extLst>
                  <a:ext uri="{63B3BB69-23CF-44E3-9099-C40C66FF867C}">
                    <a14:compatExt spid="_x0000_s66598"/>
                  </a:ext>
                  <a:ext uri="{FF2B5EF4-FFF2-40B4-BE49-F238E27FC236}">
                    <a16:creationId xmlns:a16="http://schemas.microsoft.com/office/drawing/2014/main" id="{00000000-0008-0000-0700-00002604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7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7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700-000031000000}"/>
                </a:ext>
              </a:extLst>
            </xdr:cNvPr>
            <xdr:cNvGrpSpPr/>
          </xdr:nvGrpSpPr>
          <xdr:grpSpPr>
            <a:xfrm>
              <a:off x="4600568" y="8229599"/>
              <a:ext cx="200025" cy="742956"/>
              <a:chOff x="4529954" y="8163160"/>
              <a:chExt cx="208417" cy="748001"/>
            </a:xfrm>
          </xdr:grpSpPr>
          <xdr:sp macro="" textlink="">
            <xdr:nvSpPr>
              <xdr:cNvPr id="66599" name="Option Button 39" hidden="1">
                <a:extLst>
                  <a:ext uri="{63B3BB69-23CF-44E3-9099-C40C66FF867C}">
                    <a14:compatExt spid="_x0000_s66599"/>
                  </a:ext>
                  <a:ext uri="{FF2B5EF4-FFF2-40B4-BE49-F238E27FC236}">
                    <a16:creationId xmlns:a16="http://schemas.microsoft.com/office/drawing/2014/main" id="{00000000-0008-0000-0700-000027040100}"/>
                  </a:ext>
                </a:extLst>
              </xdr:cNvPr>
              <xdr:cNvSpPr/>
            </xdr:nvSpPr>
            <xdr:spPr bwMode="auto">
              <a:xfrm>
                <a:off x="4529954" y="816316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0" name="Option Button 40" hidden="1">
                <a:extLst>
                  <a:ext uri="{63B3BB69-23CF-44E3-9099-C40C66FF867C}">
                    <a14:compatExt spid="_x0000_s66600"/>
                  </a:ext>
                  <a:ext uri="{FF2B5EF4-FFF2-40B4-BE49-F238E27FC236}">
                    <a16:creationId xmlns:a16="http://schemas.microsoft.com/office/drawing/2014/main" id="{00000000-0008-0000-0700-000028040100}"/>
                  </a:ext>
                </a:extLst>
              </xdr:cNvPr>
              <xdr:cNvSpPr/>
            </xdr:nvSpPr>
            <xdr:spPr bwMode="auto">
              <a:xfrm>
                <a:off x="4529954" y="8642643"/>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6601" name="Group Box 41" hidden="1">
              <a:extLst>
                <a:ext uri="{63B3BB69-23CF-44E3-9099-C40C66FF867C}">
                  <a14:compatExt spid="_x0000_s66601"/>
                </a:ext>
                <a:ext uri="{FF2B5EF4-FFF2-40B4-BE49-F238E27FC236}">
                  <a16:creationId xmlns:a16="http://schemas.microsoft.com/office/drawing/2014/main" id="{00000000-0008-0000-0700-000029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700-000032000000}"/>
                </a:ext>
              </a:extLst>
            </xdr:cNvPr>
            <xdr:cNvGrpSpPr/>
          </xdr:nvGrpSpPr>
          <xdr:grpSpPr>
            <a:xfrm>
              <a:off x="5972174" y="7391393"/>
              <a:ext cx="304806" cy="714379"/>
              <a:chOff x="5801279" y="7286482"/>
              <a:chExt cx="301599" cy="710874"/>
            </a:xfrm>
          </xdr:grpSpPr>
          <xdr:sp macro="" textlink="">
            <xdr:nvSpPr>
              <xdr:cNvPr id="66602" name="Option Button 42" hidden="1">
                <a:extLst>
                  <a:ext uri="{63B3BB69-23CF-44E3-9099-C40C66FF867C}">
                    <a14:compatExt spid="_x0000_s66602"/>
                  </a:ext>
                  <a:ext uri="{FF2B5EF4-FFF2-40B4-BE49-F238E27FC236}">
                    <a16:creationId xmlns:a16="http://schemas.microsoft.com/office/drawing/2014/main" id="{00000000-0008-0000-0700-00002A040100}"/>
                  </a:ext>
                </a:extLst>
              </xdr:cNvPr>
              <xdr:cNvSpPr/>
            </xdr:nvSpPr>
            <xdr:spPr bwMode="auto">
              <a:xfrm>
                <a:off x="5801279" y="7286482"/>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3" name="Option Button 43" hidden="1">
                <a:extLst>
                  <a:ext uri="{63B3BB69-23CF-44E3-9099-C40C66FF867C}">
                    <a14:compatExt spid="_x0000_s66603"/>
                  </a:ext>
                  <a:ext uri="{FF2B5EF4-FFF2-40B4-BE49-F238E27FC236}">
                    <a16:creationId xmlns:a16="http://schemas.microsoft.com/office/drawing/2014/main" id="{00000000-0008-0000-0700-00002B040100}"/>
                  </a:ext>
                </a:extLst>
              </xdr:cNvPr>
              <xdr:cNvSpPr/>
            </xdr:nvSpPr>
            <xdr:spPr bwMode="auto">
              <a:xfrm>
                <a:off x="5801285" y="7750921"/>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7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7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7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7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7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7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7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700-00003A000000}"/>
                </a:ext>
              </a:extLst>
            </xdr:cNvPr>
            <xdr:cNvGrpSpPr>
              <a:grpSpLocks/>
            </xdr:cNvGrpSpPr>
          </xdr:nvGrpSpPr>
          <xdr:grpSpPr bwMode="auto">
            <a:xfrm>
              <a:off x="5962681" y="4857750"/>
              <a:ext cx="304800" cy="685800"/>
              <a:chOff x="57592" y="45007"/>
              <a:chExt cx="3018" cy="8207"/>
            </a:xfrm>
          </xdr:grpSpPr>
          <xdr:sp macro="" textlink="">
            <xdr:nvSpPr>
              <xdr:cNvPr id="66604" name="Option Button 44" hidden="1">
                <a:extLst>
                  <a:ext uri="{63B3BB69-23CF-44E3-9099-C40C66FF867C}">
                    <a14:compatExt spid="_x0000_s66604"/>
                  </a:ext>
                  <a:ext uri="{FF2B5EF4-FFF2-40B4-BE49-F238E27FC236}">
                    <a16:creationId xmlns:a16="http://schemas.microsoft.com/office/drawing/2014/main" id="{00000000-0008-0000-0700-00002C04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5" name="Option Button 45" hidden="1">
                <a:extLst>
                  <a:ext uri="{63B3BB69-23CF-44E3-9099-C40C66FF867C}">
                    <a14:compatExt spid="_x0000_s66605"/>
                  </a:ext>
                  <a:ext uri="{FF2B5EF4-FFF2-40B4-BE49-F238E27FC236}">
                    <a16:creationId xmlns:a16="http://schemas.microsoft.com/office/drawing/2014/main" id="{00000000-0008-0000-0700-00002D04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6" name="Option Button 46" hidden="1">
                <a:extLst>
                  <a:ext uri="{63B3BB69-23CF-44E3-9099-C40C66FF867C}">
                    <a14:compatExt spid="_x0000_s66606"/>
                  </a:ext>
                  <a:ext uri="{FF2B5EF4-FFF2-40B4-BE49-F238E27FC236}">
                    <a16:creationId xmlns:a16="http://schemas.microsoft.com/office/drawing/2014/main" id="{00000000-0008-0000-0700-00002E04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700-00003B000000}"/>
                </a:ext>
              </a:extLst>
            </xdr:cNvPr>
            <xdr:cNvGrpSpPr>
              <a:grpSpLocks/>
            </xdr:cNvGrpSpPr>
          </xdr:nvGrpSpPr>
          <xdr:grpSpPr bwMode="auto">
            <a:xfrm>
              <a:off x="5962681" y="6581775"/>
              <a:ext cx="304800" cy="685800"/>
              <a:chOff x="57537" y="54838"/>
              <a:chExt cx="3018" cy="7963"/>
            </a:xfrm>
          </xdr:grpSpPr>
          <xdr:sp macro="" textlink="">
            <xdr:nvSpPr>
              <xdr:cNvPr id="66607" name="Option Button 47" hidden="1">
                <a:extLst>
                  <a:ext uri="{63B3BB69-23CF-44E3-9099-C40C66FF867C}">
                    <a14:compatExt spid="_x0000_s66607"/>
                  </a:ext>
                  <a:ext uri="{FF2B5EF4-FFF2-40B4-BE49-F238E27FC236}">
                    <a16:creationId xmlns:a16="http://schemas.microsoft.com/office/drawing/2014/main" id="{00000000-0008-0000-0700-00002F04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8" name="Option Button 48" hidden="1">
                <a:extLst>
                  <a:ext uri="{63B3BB69-23CF-44E3-9099-C40C66FF867C}">
                    <a14:compatExt spid="_x0000_s66608"/>
                  </a:ext>
                  <a:ext uri="{FF2B5EF4-FFF2-40B4-BE49-F238E27FC236}">
                    <a16:creationId xmlns:a16="http://schemas.microsoft.com/office/drawing/2014/main" id="{00000000-0008-0000-0700-00003004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9" name="Option Button 49" hidden="1">
                <a:extLst>
                  <a:ext uri="{63B3BB69-23CF-44E3-9099-C40C66FF867C}">
                    <a14:compatExt spid="_x0000_s66609"/>
                  </a:ext>
                  <a:ext uri="{FF2B5EF4-FFF2-40B4-BE49-F238E27FC236}">
                    <a16:creationId xmlns:a16="http://schemas.microsoft.com/office/drawing/2014/main" id="{00000000-0008-0000-0700-00003104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600574" y="4295775"/>
              <a:ext cx="304804" cy="400050"/>
              <a:chOff x="4492278" y="3772557"/>
              <a:chExt cx="303836" cy="486904"/>
            </a:xfrm>
          </xdr:grpSpPr>
          <xdr:sp macro="" textlink="">
            <xdr:nvSpPr>
              <xdr:cNvPr id="67585" name="Option Button 1" hidden="1">
                <a:extLst>
                  <a:ext uri="{63B3BB69-23CF-44E3-9099-C40C66FF867C}">
                    <a14:compatExt spid="_x0000_s67585"/>
                  </a:ext>
                  <a:ext uri="{FF2B5EF4-FFF2-40B4-BE49-F238E27FC236}">
                    <a16:creationId xmlns:a16="http://schemas.microsoft.com/office/drawing/2014/main" id="{00000000-0008-0000-0800-00000108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86" name="Option Button 2" hidden="1">
                <a:extLst>
                  <a:ext uri="{63B3BB69-23CF-44E3-9099-C40C66FF867C}">
                    <a14:compatExt spid="_x0000_s67586"/>
                  </a:ext>
                  <a:ext uri="{FF2B5EF4-FFF2-40B4-BE49-F238E27FC236}">
                    <a16:creationId xmlns:a16="http://schemas.microsoft.com/office/drawing/2014/main" id="{00000000-0008-0000-0800-00000208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91050" y="4848225"/>
              <a:ext cx="304800" cy="714375"/>
              <a:chOff x="4470327" y="4496270"/>
              <a:chExt cx="301792" cy="780086"/>
            </a:xfrm>
          </xdr:grpSpPr>
          <xdr:sp macro="" textlink="">
            <xdr:nvSpPr>
              <xdr:cNvPr id="67587" name="Option Button 3" hidden="1">
                <a:extLst>
                  <a:ext uri="{63B3BB69-23CF-44E3-9099-C40C66FF867C}">
                    <a14:compatExt spid="_x0000_s67587"/>
                  </a:ext>
                  <a:ext uri="{FF2B5EF4-FFF2-40B4-BE49-F238E27FC236}">
                    <a16:creationId xmlns:a16="http://schemas.microsoft.com/office/drawing/2014/main" id="{00000000-0008-0000-0800-000003080100}"/>
                  </a:ext>
                </a:extLst>
              </xdr:cNvPr>
              <xdr:cNvSpPr/>
            </xdr:nvSpPr>
            <xdr:spPr bwMode="auto">
              <a:xfrm>
                <a:off x="4470327" y="4496270"/>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88" name="Option Button 4" hidden="1">
                <a:extLst>
                  <a:ext uri="{63B3BB69-23CF-44E3-9099-C40C66FF867C}">
                    <a14:compatExt spid="_x0000_s67588"/>
                  </a:ext>
                  <a:ext uri="{FF2B5EF4-FFF2-40B4-BE49-F238E27FC236}">
                    <a16:creationId xmlns:a16="http://schemas.microsoft.com/office/drawing/2014/main" id="{00000000-0008-0000-0800-00000408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89" name="Option Button 5" hidden="1">
                <a:extLst>
                  <a:ext uri="{63B3BB69-23CF-44E3-9099-C40C66FF867C}">
                    <a14:compatExt spid="_x0000_s67589"/>
                  </a:ext>
                  <a:ext uri="{FF2B5EF4-FFF2-40B4-BE49-F238E27FC236}">
                    <a16:creationId xmlns:a16="http://schemas.microsoft.com/office/drawing/2014/main" id="{00000000-0008-0000-0800-000005080100}"/>
                  </a:ext>
                </a:extLst>
              </xdr:cNvPr>
              <xdr:cNvSpPr/>
            </xdr:nvSpPr>
            <xdr:spPr bwMode="auto">
              <a:xfrm>
                <a:off x="4470327" y="5026730"/>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91051" y="5714997"/>
              <a:ext cx="304806" cy="695326"/>
              <a:chOff x="4540192" y="5456625"/>
              <a:chExt cx="308373" cy="759869"/>
            </a:xfrm>
          </xdr:grpSpPr>
          <xdr:sp macro="" textlink="">
            <xdr:nvSpPr>
              <xdr:cNvPr id="67590" name="Option Button 6" hidden="1">
                <a:extLst>
                  <a:ext uri="{63B3BB69-23CF-44E3-9099-C40C66FF867C}">
                    <a14:compatExt spid="_x0000_s67590"/>
                  </a:ext>
                  <a:ext uri="{FF2B5EF4-FFF2-40B4-BE49-F238E27FC236}">
                    <a16:creationId xmlns:a16="http://schemas.microsoft.com/office/drawing/2014/main" id="{00000000-0008-0000-0800-000006080100}"/>
                  </a:ext>
                </a:extLst>
              </xdr:cNvPr>
              <xdr:cNvSpPr/>
            </xdr:nvSpPr>
            <xdr:spPr bwMode="auto">
              <a:xfrm>
                <a:off x="4540192" y="5456625"/>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91" name="Option Button 7" hidden="1">
                <a:extLst>
                  <a:ext uri="{63B3BB69-23CF-44E3-9099-C40C66FF867C}">
                    <a14:compatExt spid="_x0000_s67591"/>
                  </a:ext>
                  <a:ext uri="{FF2B5EF4-FFF2-40B4-BE49-F238E27FC236}">
                    <a16:creationId xmlns:a16="http://schemas.microsoft.com/office/drawing/2014/main" id="{00000000-0008-0000-0800-00000708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92" name="Option Button 8" hidden="1">
                <a:extLst>
                  <a:ext uri="{63B3BB69-23CF-44E3-9099-C40C66FF867C}">
                    <a14:compatExt spid="_x0000_s67592"/>
                  </a:ext>
                  <a:ext uri="{FF2B5EF4-FFF2-40B4-BE49-F238E27FC236}">
                    <a16:creationId xmlns:a16="http://schemas.microsoft.com/office/drawing/2014/main" id="{00000000-0008-0000-0800-000008080100}"/>
                  </a:ext>
                </a:extLst>
              </xdr:cNvPr>
              <xdr:cNvSpPr/>
            </xdr:nvSpPr>
            <xdr:spPr bwMode="auto">
              <a:xfrm>
                <a:off x="4540194" y="5997905"/>
                <a:ext cx="308371" cy="2185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7593" name="Option Button 9" hidden="1">
              <a:extLst>
                <a:ext uri="{63B3BB69-23CF-44E3-9099-C40C66FF867C}">
                  <a14:compatExt spid="_x0000_s67593"/>
                </a:ext>
                <a:ext uri="{FF2B5EF4-FFF2-40B4-BE49-F238E27FC236}">
                  <a16:creationId xmlns:a16="http://schemas.microsoft.com/office/drawing/2014/main" id="{00000000-0008-0000-0800-00000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7594" name="Option Button 10" hidden="1">
              <a:extLst>
                <a:ext uri="{63B3BB69-23CF-44E3-9099-C40C66FF867C}">
                  <a14:compatExt spid="_x0000_s67594"/>
                </a:ext>
                <a:ext uri="{FF2B5EF4-FFF2-40B4-BE49-F238E27FC236}">
                  <a16:creationId xmlns:a16="http://schemas.microsoft.com/office/drawing/2014/main" id="{00000000-0008-0000-0800-00000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62650" y="9105905"/>
              <a:ext cx="304800" cy="371470"/>
              <a:chOff x="5753695" y="8927991"/>
              <a:chExt cx="301792" cy="494744"/>
            </a:xfrm>
          </xdr:grpSpPr>
          <xdr:sp macro="" textlink="">
            <xdr:nvSpPr>
              <xdr:cNvPr id="67595" name="Option Button 11" hidden="1">
                <a:extLst>
                  <a:ext uri="{63B3BB69-23CF-44E3-9099-C40C66FF867C}">
                    <a14:compatExt spid="_x0000_s67595"/>
                  </a:ext>
                  <a:ext uri="{FF2B5EF4-FFF2-40B4-BE49-F238E27FC236}">
                    <a16:creationId xmlns:a16="http://schemas.microsoft.com/office/drawing/2014/main" id="{00000000-0008-0000-0800-00000B080100}"/>
                  </a:ext>
                </a:extLst>
              </xdr:cNvPr>
              <xdr:cNvSpPr/>
            </xdr:nvSpPr>
            <xdr:spPr bwMode="auto">
              <a:xfrm>
                <a:off x="5753695" y="8927991"/>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96" name="Option Button 12" hidden="1">
                <a:extLst>
                  <a:ext uri="{63B3BB69-23CF-44E3-9099-C40C66FF867C}">
                    <a14:compatExt spid="_x0000_s67596"/>
                  </a:ext>
                  <a:ext uri="{FF2B5EF4-FFF2-40B4-BE49-F238E27FC236}">
                    <a16:creationId xmlns:a16="http://schemas.microsoft.com/office/drawing/2014/main" id="{00000000-0008-0000-0800-00000C080100}"/>
                  </a:ext>
                </a:extLst>
              </xdr:cNvPr>
              <xdr:cNvSpPr/>
            </xdr:nvSpPr>
            <xdr:spPr bwMode="auto">
              <a:xfrm>
                <a:off x="5753695" y="920707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7597" name="Group Box 13" hidden="1">
              <a:extLst>
                <a:ext uri="{63B3BB69-23CF-44E3-9099-C40C66FF867C}">
                  <a14:compatExt spid="_x0000_s67597"/>
                </a:ext>
                <a:ext uri="{FF2B5EF4-FFF2-40B4-BE49-F238E27FC236}">
                  <a16:creationId xmlns:a16="http://schemas.microsoft.com/office/drawing/2014/main" id="{00000000-0008-0000-0800-00000D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7598" name="Group Box 14" hidden="1">
              <a:extLst>
                <a:ext uri="{63B3BB69-23CF-44E3-9099-C40C66FF867C}">
                  <a14:compatExt spid="_x0000_s67598"/>
                </a:ext>
                <a:ext uri="{FF2B5EF4-FFF2-40B4-BE49-F238E27FC236}">
                  <a16:creationId xmlns:a16="http://schemas.microsoft.com/office/drawing/2014/main" id="{00000000-0008-0000-0800-00000E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7599" name="Group Box 15" hidden="1">
              <a:extLst>
                <a:ext uri="{63B3BB69-23CF-44E3-9099-C40C66FF867C}">
                  <a14:compatExt spid="_x0000_s67599"/>
                </a:ext>
                <a:ext uri="{FF2B5EF4-FFF2-40B4-BE49-F238E27FC236}">
                  <a16:creationId xmlns:a16="http://schemas.microsoft.com/office/drawing/2014/main" id="{00000000-0008-0000-0800-00000F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7600" name="Group Box 16" hidden="1">
              <a:extLst>
                <a:ext uri="{63B3BB69-23CF-44E3-9099-C40C66FF867C}">
                  <a14:compatExt spid="_x0000_s67600"/>
                </a:ext>
                <a:ext uri="{FF2B5EF4-FFF2-40B4-BE49-F238E27FC236}">
                  <a16:creationId xmlns:a16="http://schemas.microsoft.com/office/drawing/2014/main" id="{00000000-0008-0000-0800-000010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91051" y="6581775"/>
              <a:ext cx="304806" cy="685800"/>
              <a:chOff x="4540192" y="6438959"/>
              <a:chExt cx="308373" cy="779248"/>
            </a:xfrm>
          </xdr:grpSpPr>
          <xdr:sp macro="" textlink="">
            <xdr:nvSpPr>
              <xdr:cNvPr id="67601" name="Option Button 17" hidden="1">
                <a:extLst>
                  <a:ext uri="{63B3BB69-23CF-44E3-9099-C40C66FF867C}">
                    <a14:compatExt spid="_x0000_s67601"/>
                  </a:ext>
                  <a:ext uri="{FF2B5EF4-FFF2-40B4-BE49-F238E27FC236}">
                    <a16:creationId xmlns:a16="http://schemas.microsoft.com/office/drawing/2014/main" id="{00000000-0008-0000-0800-000011080100}"/>
                  </a:ext>
                </a:extLst>
              </xdr:cNvPr>
              <xdr:cNvSpPr/>
            </xdr:nvSpPr>
            <xdr:spPr bwMode="auto">
              <a:xfrm>
                <a:off x="4540192" y="6438959"/>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02" name="Option Button 18" hidden="1">
                <a:extLst>
                  <a:ext uri="{63B3BB69-23CF-44E3-9099-C40C66FF867C}">
                    <a14:compatExt spid="_x0000_s67602"/>
                  </a:ext>
                  <a:ext uri="{FF2B5EF4-FFF2-40B4-BE49-F238E27FC236}">
                    <a16:creationId xmlns:a16="http://schemas.microsoft.com/office/drawing/2014/main" id="{00000000-0008-0000-0800-00001208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03" name="Option Button 19" hidden="1">
                <a:extLst>
                  <a:ext uri="{63B3BB69-23CF-44E3-9099-C40C66FF867C}">
                    <a14:compatExt spid="_x0000_s67603"/>
                  </a:ext>
                  <a:ext uri="{FF2B5EF4-FFF2-40B4-BE49-F238E27FC236}">
                    <a16:creationId xmlns:a16="http://schemas.microsoft.com/office/drawing/2014/main" id="{00000000-0008-0000-0800-000013080100}"/>
                  </a:ext>
                </a:extLst>
              </xdr:cNvPr>
              <xdr:cNvSpPr/>
            </xdr:nvSpPr>
            <xdr:spPr bwMode="auto">
              <a:xfrm>
                <a:off x="4540194" y="7001743"/>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7604" name="Group Box 20" hidden="1">
              <a:extLst>
                <a:ext uri="{63B3BB69-23CF-44E3-9099-C40C66FF867C}">
                  <a14:compatExt spid="_x0000_s67604"/>
                </a:ext>
                <a:ext uri="{FF2B5EF4-FFF2-40B4-BE49-F238E27FC236}">
                  <a16:creationId xmlns:a16="http://schemas.microsoft.com/office/drawing/2014/main" id="{00000000-0008-0000-0800-000014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7605" name="Group Box 21" hidden="1">
              <a:extLst>
                <a:ext uri="{63B3BB69-23CF-44E3-9099-C40C66FF867C}">
                  <a14:compatExt spid="_x0000_s67605"/>
                </a:ext>
                <a:ext uri="{FF2B5EF4-FFF2-40B4-BE49-F238E27FC236}">
                  <a16:creationId xmlns:a16="http://schemas.microsoft.com/office/drawing/2014/main" id="{00000000-0008-0000-0800-000015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7606" name="Group Box 22" hidden="1">
              <a:extLst>
                <a:ext uri="{63B3BB69-23CF-44E3-9099-C40C66FF867C}">
                  <a14:compatExt spid="_x0000_s67606"/>
                </a:ext>
                <a:ext uri="{FF2B5EF4-FFF2-40B4-BE49-F238E27FC236}">
                  <a16:creationId xmlns:a16="http://schemas.microsoft.com/office/drawing/2014/main" id="{00000000-0008-0000-0800-000016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7607" name="Group Box 23" hidden="1">
              <a:extLst>
                <a:ext uri="{63B3BB69-23CF-44E3-9099-C40C66FF867C}">
                  <a14:compatExt spid="_x0000_s67607"/>
                </a:ext>
                <a:ext uri="{FF2B5EF4-FFF2-40B4-BE49-F238E27FC236}">
                  <a16:creationId xmlns:a16="http://schemas.microsoft.com/office/drawing/2014/main" id="{00000000-0008-0000-0800-000017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7608" name="Group Box 24" hidden="1">
              <a:extLst>
                <a:ext uri="{63B3BB69-23CF-44E3-9099-C40C66FF867C}">
                  <a14:compatExt spid="_x0000_s67608"/>
                </a:ext>
                <a:ext uri="{FF2B5EF4-FFF2-40B4-BE49-F238E27FC236}">
                  <a16:creationId xmlns:a16="http://schemas.microsoft.com/office/drawing/2014/main" id="{00000000-0008-0000-0800-000018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7609" name="Group Box 25" hidden="1">
              <a:extLst>
                <a:ext uri="{63B3BB69-23CF-44E3-9099-C40C66FF867C}">
                  <a14:compatExt spid="_x0000_s67609"/>
                </a:ext>
                <a:ext uri="{FF2B5EF4-FFF2-40B4-BE49-F238E27FC236}">
                  <a16:creationId xmlns:a16="http://schemas.microsoft.com/office/drawing/2014/main" id="{00000000-0008-0000-0800-000019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7610" name="Group Box 26" hidden="1">
              <a:extLst>
                <a:ext uri="{63B3BB69-23CF-44E3-9099-C40C66FF867C}">
                  <a14:compatExt spid="_x0000_s67610"/>
                </a:ext>
                <a:ext uri="{FF2B5EF4-FFF2-40B4-BE49-F238E27FC236}">
                  <a16:creationId xmlns:a16="http://schemas.microsoft.com/office/drawing/2014/main" id="{00000000-0008-0000-0800-00001A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7611" name="Group Box 27" hidden="1">
              <a:extLst>
                <a:ext uri="{63B3BB69-23CF-44E3-9099-C40C66FF867C}">
                  <a14:compatExt spid="_x0000_s67611"/>
                </a:ext>
                <a:ext uri="{FF2B5EF4-FFF2-40B4-BE49-F238E27FC236}">
                  <a16:creationId xmlns:a16="http://schemas.microsoft.com/office/drawing/2014/main" id="{00000000-0008-0000-0800-00001B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7612" name="Group Box 28" hidden="1">
              <a:extLst>
                <a:ext uri="{63B3BB69-23CF-44E3-9099-C40C66FF867C}">
                  <a14:compatExt spid="_x0000_s67612"/>
                </a:ext>
                <a:ext uri="{FF2B5EF4-FFF2-40B4-BE49-F238E27FC236}">
                  <a16:creationId xmlns:a16="http://schemas.microsoft.com/office/drawing/2014/main" id="{00000000-0008-0000-0800-00001C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7613" name="Group Box 29" hidden="1">
              <a:extLst>
                <a:ext uri="{63B3BB69-23CF-44E3-9099-C40C66FF867C}">
                  <a14:compatExt spid="_x0000_s67613"/>
                </a:ext>
                <a:ext uri="{FF2B5EF4-FFF2-40B4-BE49-F238E27FC236}">
                  <a16:creationId xmlns:a16="http://schemas.microsoft.com/office/drawing/2014/main" id="{00000000-0008-0000-0800-00001D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62644" y="8239130"/>
              <a:ext cx="228603" cy="695325"/>
              <a:chOff x="5754609" y="8167918"/>
              <a:chExt cx="225534" cy="793302"/>
            </a:xfrm>
          </xdr:grpSpPr>
          <xdr:sp macro="" textlink="">
            <xdr:nvSpPr>
              <xdr:cNvPr id="67614" name="Option Button 30" hidden="1">
                <a:extLst>
                  <a:ext uri="{63B3BB69-23CF-44E3-9099-C40C66FF867C}">
                    <a14:compatExt spid="_x0000_s67614"/>
                  </a:ext>
                  <a:ext uri="{FF2B5EF4-FFF2-40B4-BE49-F238E27FC236}">
                    <a16:creationId xmlns:a16="http://schemas.microsoft.com/office/drawing/2014/main" id="{00000000-0008-0000-0800-00001E080100}"/>
                  </a:ext>
                </a:extLst>
              </xdr:cNvPr>
              <xdr:cNvSpPr/>
            </xdr:nvSpPr>
            <xdr:spPr bwMode="auto">
              <a:xfrm>
                <a:off x="5754652" y="8167918"/>
                <a:ext cx="225491"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15" name="Option Button 31" hidden="1">
                <a:extLst>
                  <a:ext uri="{63B3BB69-23CF-44E3-9099-C40C66FF867C}">
                    <a14:compatExt spid="_x0000_s67615"/>
                  </a:ext>
                  <a:ext uri="{FF2B5EF4-FFF2-40B4-BE49-F238E27FC236}">
                    <a16:creationId xmlns:a16="http://schemas.microsoft.com/office/drawing/2014/main" id="{00000000-0008-0000-0800-00001F080100}"/>
                  </a:ext>
                </a:extLst>
              </xdr:cNvPr>
              <xdr:cNvSpPr/>
            </xdr:nvSpPr>
            <xdr:spPr bwMode="auto">
              <a:xfrm>
                <a:off x="5754609" y="8722149"/>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62647" y="4276724"/>
              <a:ext cx="304800" cy="419186"/>
              <a:chOff x="44922" y="37725"/>
              <a:chExt cx="3039" cy="4870"/>
            </a:xfrm>
          </xdr:grpSpPr>
          <xdr:sp macro="" textlink="">
            <xdr:nvSpPr>
              <xdr:cNvPr id="67616" name="Option Button 32" hidden="1">
                <a:extLst>
                  <a:ext uri="{63B3BB69-23CF-44E3-9099-C40C66FF867C}">
                    <a14:compatExt spid="_x0000_s67616"/>
                  </a:ext>
                  <a:ext uri="{FF2B5EF4-FFF2-40B4-BE49-F238E27FC236}">
                    <a16:creationId xmlns:a16="http://schemas.microsoft.com/office/drawing/2014/main" id="{00000000-0008-0000-0800-00002008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17" name="Option Button 33" hidden="1">
                <a:extLst>
                  <a:ext uri="{63B3BB69-23CF-44E3-9099-C40C66FF867C}">
                    <a14:compatExt spid="_x0000_s67617"/>
                  </a:ext>
                  <a:ext uri="{FF2B5EF4-FFF2-40B4-BE49-F238E27FC236}">
                    <a16:creationId xmlns:a16="http://schemas.microsoft.com/office/drawing/2014/main" id="{00000000-0008-0000-0800-00002108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800-000022000000}"/>
                </a:ext>
              </a:extLst>
            </xdr:cNvPr>
            <xdr:cNvGrpSpPr>
              <a:grpSpLocks/>
            </xdr:cNvGrpSpPr>
          </xdr:nvGrpSpPr>
          <xdr:grpSpPr bwMode="auto">
            <a:xfrm>
              <a:off x="5962681" y="5715000"/>
              <a:ext cx="304800" cy="714375"/>
              <a:chOff x="57537" y="54838"/>
              <a:chExt cx="3018" cy="7876"/>
            </a:xfrm>
          </xdr:grpSpPr>
          <xdr:sp macro="" textlink="">
            <xdr:nvSpPr>
              <xdr:cNvPr id="67618" name="Option Button 34" hidden="1">
                <a:extLst>
                  <a:ext uri="{63B3BB69-23CF-44E3-9099-C40C66FF867C}">
                    <a14:compatExt spid="_x0000_s67618"/>
                  </a:ext>
                  <a:ext uri="{FF2B5EF4-FFF2-40B4-BE49-F238E27FC236}">
                    <a16:creationId xmlns:a16="http://schemas.microsoft.com/office/drawing/2014/main" id="{00000000-0008-0000-0800-00002208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19" name="Option Button 35" hidden="1">
                <a:extLst>
                  <a:ext uri="{63B3BB69-23CF-44E3-9099-C40C66FF867C}">
                    <a14:compatExt spid="_x0000_s67619"/>
                  </a:ext>
                  <a:ext uri="{FF2B5EF4-FFF2-40B4-BE49-F238E27FC236}">
                    <a16:creationId xmlns:a16="http://schemas.microsoft.com/office/drawing/2014/main" id="{00000000-0008-0000-0800-00002308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0" name="Option Button 36" hidden="1">
                <a:extLst>
                  <a:ext uri="{63B3BB69-23CF-44E3-9099-C40C66FF867C}">
                    <a14:compatExt spid="_x0000_s67620"/>
                  </a:ext>
                  <a:ext uri="{FF2B5EF4-FFF2-40B4-BE49-F238E27FC236}">
                    <a16:creationId xmlns:a16="http://schemas.microsoft.com/office/drawing/2014/main" id="{00000000-0008-0000-0800-00002408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8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8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8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800-00002C000000}"/>
                </a:ext>
              </a:extLst>
            </xdr:cNvPr>
            <xdr:cNvGrpSpPr>
              <a:grpSpLocks/>
            </xdr:cNvGrpSpPr>
          </xdr:nvGrpSpPr>
          <xdr:grpSpPr bwMode="auto">
            <a:xfrm>
              <a:off x="4591082" y="7410429"/>
              <a:ext cx="228601" cy="704947"/>
              <a:chOff x="45247" y="72888"/>
              <a:chExt cx="2261" cy="6566"/>
            </a:xfrm>
          </xdr:grpSpPr>
          <xdr:sp macro="" textlink="">
            <xdr:nvSpPr>
              <xdr:cNvPr id="67621" name="Option Button 37" hidden="1">
                <a:extLst>
                  <a:ext uri="{63B3BB69-23CF-44E3-9099-C40C66FF867C}">
                    <a14:compatExt spid="_x0000_s67621"/>
                  </a:ext>
                  <a:ext uri="{FF2B5EF4-FFF2-40B4-BE49-F238E27FC236}">
                    <a16:creationId xmlns:a16="http://schemas.microsoft.com/office/drawing/2014/main" id="{00000000-0008-0000-0800-00002508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2" name="Option Button 38" hidden="1">
                <a:extLst>
                  <a:ext uri="{63B3BB69-23CF-44E3-9099-C40C66FF867C}">
                    <a14:compatExt spid="_x0000_s67622"/>
                  </a:ext>
                  <a:ext uri="{FF2B5EF4-FFF2-40B4-BE49-F238E27FC236}">
                    <a16:creationId xmlns:a16="http://schemas.microsoft.com/office/drawing/2014/main" id="{00000000-0008-0000-0800-00002608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8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8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800-000031000000}"/>
                </a:ext>
              </a:extLst>
            </xdr:cNvPr>
            <xdr:cNvGrpSpPr/>
          </xdr:nvGrpSpPr>
          <xdr:grpSpPr>
            <a:xfrm>
              <a:off x="4600568" y="8229599"/>
              <a:ext cx="200025" cy="742956"/>
              <a:chOff x="4529954" y="8163160"/>
              <a:chExt cx="208417" cy="748001"/>
            </a:xfrm>
          </xdr:grpSpPr>
          <xdr:sp macro="" textlink="">
            <xdr:nvSpPr>
              <xdr:cNvPr id="67623" name="Option Button 39" hidden="1">
                <a:extLst>
                  <a:ext uri="{63B3BB69-23CF-44E3-9099-C40C66FF867C}">
                    <a14:compatExt spid="_x0000_s67623"/>
                  </a:ext>
                  <a:ext uri="{FF2B5EF4-FFF2-40B4-BE49-F238E27FC236}">
                    <a16:creationId xmlns:a16="http://schemas.microsoft.com/office/drawing/2014/main" id="{00000000-0008-0000-0800-000027080100}"/>
                  </a:ext>
                </a:extLst>
              </xdr:cNvPr>
              <xdr:cNvSpPr/>
            </xdr:nvSpPr>
            <xdr:spPr bwMode="auto">
              <a:xfrm>
                <a:off x="4529954" y="816316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4" name="Option Button 40" hidden="1">
                <a:extLst>
                  <a:ext uri="{63B3BB69-23CF-44E3-9099-C40C66FF867C}">
                    <a14:compatExt spid="_x0000_s67624"/>
                  </a:ext>
                  <a:ext uri="{FF2B5EF4-FFF2-40B4-BE49-F238E27FC236}">
                    <a16:creationId xmlns:a16="http://schemas.microsoft.com/office/drawing/2014/main" id="{00000000-0008-0000-0800-000028080100}"/>
                  </a:ext>
                </a:extLst>
              </xdr:cNvPr>
              <xdr:cNvSpPr/>
            </xdr:nvSpPr>
            <xdr:spPr bwMode="auto">
              <a:xfrm>
                <a:off x="4529954" y="8642643"/>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7625" name="Group Box 41" hidden="1">
              <a:extLst>
                <a:ext uri="{63B3BB69-23CF-44E3-9099-C40C66FF867C}">
                  <a14:compatExt spid="_x0000_s67625"/>
                </a:ext>
                <a:ext uri="{FF2B5EF4-FFF2-40B4-BE49-F238E27FC236}">
                  <a16:creationId xmlns:a16="http://schemas.microsoft.com/office/drawing/2014/main" id="{00000000-0008-0000-0800-000029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800-000032000000}"/>
                </a:ext>
              </a:extLst>
            </xdr:cNvPr>
            <xdr:cNvGrpSpPr/>
          </xdr:nvGrpSpPr>
          <xdr:grpSpPr>
            <a:xfrm>
              <a:off x="5972174" y="7391393"/>
              <a:ext cx="304806" cy="714379"/>
              <a:chOff x="5801279" y="7286482"/>
              <a:chExt cx="301599" cy="710874"/>
            </a:xfrm>
          </xdr:grpSpPr>
          <xdr:sp macro="" textlink="">
            <xdr:nvSpPr>
              <xdr:cNvPr id="67626" name="Option Button 42" hidden="1">
                <a:extLst>
                  <a:ext uri="{63B3BB69-23CF-44E3-9099-C40C66FF867C}">
                    <a14:compatExt spid="_x0000_s67626"/>
                  </a:ext>
                  <a:ext uri="{FF2B5EF4-FFF2-40B4-BE49-F238E27FC236}">
                    <a16:creationId xmlns:a16="http://schemas.microsoft.com/office/drawing/2014/main" id="{00000000-0008-0000-0800-00002A080100}"/>
                  </a:ext>
                </a:extLst>
              </xdr:cNvPr>
              <xdr:cNvSpPr/>
            </xdr:nvSpPr>
            <xdr:spPr bwMode="auto">
              <a:xfrm>
                <a:off x="5801279" y="7286482"/>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7" name="Option Button 43" hidden="1">
                <a:extLst>
                  <a:ext uri="{63B3BB69-23CF-44E3-9099-C40C66FF867C}">
                    <a14:compatExt spid="_x0000_s67627"/>
                  </a:ext>
                  <a:ext uri="{FF2B5EF4-FFF2-40B4-BE49-F238E27FC236}">
                    <a16:creationId xmlns:a16="http://schemas.microsoft.com/office/drawing/2014/main" id="{00000000-0008-0000-0800-00002B080100}"/>
                  </a:ext>
                </a:extLst>
              </xdr:cNvPr>
              <xdr:cNvSpPr/>
            </xdr:nvSpPr>
            <xdr:spPr bwMode="auto">
              <a:xfrm>
                <a:off x="5801285" y="7750921"/>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8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8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8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8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8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8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8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800-00003A000000}"/>
                </a:ext>
              </a:extLst>
            </xdr:cNvPr>
            <xdr:cNvGrpSpPr>
              <a:grpSpLocks/>
            </xdr:cNvGrpSpPr>
          </xdr:nvGrpSpPr>
          <xdr:grpSpPr bwMode="auto">
            <a:xfrm>
              <a:off x="5962681" y="4857750"/>
              <a:ext cx="304800" cy="685800"/>
              <a:chOff x="57592" y="45007"/>
              <a:chExt cx="3018" cy="8207"/>
            </a:xfrm>
          </xdr:grpSpPr>
          <xdr:sp macro="" textlink="">
            <xdr:nvSpPr>
              <xdr:cNvPr id="67628" name="Option Button 44" hidden="1">
                <a:extLst>
                  <a:ext uri="{63B3BB69-23CF-44E3-9099-C40C66FF867C}">
                    <a14:compatExt spid="_x0000_s67628"/>
                  </a:ext>
                  <a:ext uri="{FF2B5EF4-FFF2-40B4-BE49-F238E27FC236}">
                    <a16:creationId xmlns:a16="http://schemas.microsoft.com/office/drawing/2014/main" id="{00000000-0008-0000-0800-00002C08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9" name="Option Button 45" hidden="1">
                <a:extLst>
                  <a:ext uri="{63B3BB69-23CF-44E3-9099-C40C66FF867C}">
                    <a14:compatExt spid="_x0000_s67629"/>
                  </a:ext>
                  <a:ext uri="{FF2B5EF4-FFF2-40B4-BE49-F238E27FC236}">
                    <a16:creationId xmlns:a16="http://schemas.microsoft.com/office/drawing/2014/main" id="{00000000-0008-0000-0800-00002D08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30" name="Option Button 46" hidden="1">
                <a:extLst>
                  <a:ext uri="{63B3BB69-23CF-44E3-9099-C40C66FF867C}">
                    <a14:compatExt spid="_x0000_s67630"/>
                  </a:ext>
                  <a:ext uri="{FF2B5EF4-FFF2-40B4-BE49-F238E27FC236}">
                    <a16:creationId xmlns:a16="http://schemas.microsoft.com/office/drawing/2014/main" id="{00000000-0008-0000-0800-00002E08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800-00003B000000}"/>
                </a:ext>
              </a:extLst>
            </xdr:cNvPr>
            <xdr:cNvGrpSpPr>
              <a:grpSpLocks/>
            </xdr:cNvGrpSpPr>
          </xdr:nvGrpSpPr>
          <xdr:grpSpPr bwMode="auto">
            <a:xfrm>
              <a:off x="5962681" y="6581775"/>
              <a:ext cx="304800" cy="685800"/>
              <a:chOff x="57537" y="54838"/>
              <a:chExt cx="3018" cy="7963"/>
            </a:xfrm>
          </xdr:grpSpPr>
          <xdr:sp macro="" textlink="">
            <xdr:nvSpPr>
              <xdr:cNvPr id="67631" name="Option Button 47" hidden="1">
                <a:extLst>
                  <a:ext uri="{63B3BB69-23CF-44E3-9099-C40C66FF867C}">
                    <a14:compatExt spid="_x0000_s67631"/>
                  </a:ext>
                  <a:ext uri="{FF2B5EF4-FFF2-40B4-BE49-F238E27FC236}">
                    <a16:creationId xmlns:a16="http://schemas.microsoft.com/office/drawing/2014/main" id="{00000000-0008-0000-0800-00002F08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32" name="Option Button 48" hidden="1">
                <a:extLst>
                  <a:ext uri="{63B3BB69-23CF-44E3-9099-C40C66FF867C}">
                    <a14:compatExt spid="_x0000_s67632"/>
                  </a:ext>
                  <a:ext uri="{FF2B5EF4-FFF2-40B4-BE49-F238E27FC236}">
                    <a16:creationId xmlns:a16="http://schemas.microsoft.com/office/drawing/2014/main" id="{00000000-0008-0000-0800-00003008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33" name="Option Button 49" hidden="1">
                <a:extLst>
                  <a:ext uri="{63B3BB69-23CF-44E3-9099-C40C66FF867C}">
                    <a14:compatExt spid="_x0000_s67633"/>
                  </a:ext>
                  <a:ext uri="{FF2B5EF4-FFF2-40B4-BE49-F238E27FC236}">
                    <a16:creationId xmlns:a16="http://schemas.microsoft.com/office/drawing/2014/main" id="{00000000-0008-0000-0800-00003108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2.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5" Type="http://schemas.openxmlformats.org/officeDocument/2006/relationships/ctrlProp" Target="../ctrlProps/ctrlProp1.xml"/><Relationship Id="rId61" Type="http://schemas.openxmlformats.org/officeDocument/2006/relationships/ctrlProp" Target="../ctrlProps/ctrlProp57.xml"/><Relationship Id="rId19" Type="http://schemas.openxmlformats.org/officeDocument/2006/relationships/ctrlProp" Target="../ctrlProps/ctrlProp1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8" Type="http://schemas.openxmlformats.org/officeDocument/2006/relationships/ctrlProp" Target="../ctrlProps/ctrlProp4.xml"/><Relationship Id="rId51" Type="http://schemas.openxmlformats.org/officeDocument/2006/relationships/ctrlProp" Target="../ctrlProps/ctrlProp47.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omments" Target="../comments1.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1" Type="http://schemas.openxmlformats.org/officeDocument/2006/relationships/hyperlink" Target="mailto:aaa@aaa.aa.jp"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4" Type="http://schemas.openxmlformats.org/officeDocument/2006/relationships/vmlDrawing" Target="../drawings/vmlDrawing1.vml"/><Relationship Id="rId9" Type="http://schemas.openxmlformats.org/officeDocument/2006/relationships/ctrlProp" Target="../ctrlProps/ctrlProp5.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4.xml"/><Relationship Id="rId18" Type="http://schemas.openxmlformats.org/officeDocument/2006/relationships/ctrlProp" Target="../ctrlProps/ctrlProp469.xml"/><Relationship Id="rId26" Type="http://schemas.openxmlformats.org/officeDocument/2006/relationships/ctrlProp" Target="../ctrlProps/ctrlProp477.xml"/><Relationship Id="rId39" Type="http://schemas.openxmlformats.org/officeDocument/2006/relationships/ctrlProp" Target="../ctrlProps/ctrlProp490.xml"/><Relationship Id="rId21" Type="http://schemas.openxmlformats.org/officeDocument/2006/relationships/ctrlProp" Target="../ctrlProps/ctrlProp472.xml"/><Relationship Id="rId34" Type="http://schemas.openxmlformats.org/officeDocument/2006/relationships/ctrlProp" Target="../ctrlProps/ctrlProp485.xml"/><Relationship Id="rId42" Type="http://schemas.openxmlformats.org/officeDocument/2006/relationships/ctrlProp" Target="../ctrlProps/ctrlProp493.xml"/><Relationship Id="rId47" Type="http://schemas.openxmlformats.org/officeDocument/2006/relationships/ctrlProp" Target="../ctrlProps/ctrlProp498.xml"/><Relationship Id="rId50" Type="http://schemas.openxmlformats.org/officeDocument/2006/relationships/ctrlProp" Target="../ctrlProps/ctrlProp501.xml"/><Relationship Id="rId7" Type="http://schemas.openxmlformats.org/officeDocument/2006/relationships/ctrlProp" Target="../ctrlProps/ctrlProp458.xml"/><Relationship Id="rId2" Type="http://schemas.openxmlformats.org/officeDocument/2006/relationships/drawing" Target="../drawings/drawing10.xml"/><Relationship Id="rId16" Type="http://schemas.openxmlformats.org/officeDocument/2006/relationships/ctrlProp" Target="../ctrlProps/ctrlProp467.xml"/><Relationship Id="rId29" Type="http://schemas.openxmlformats.org/officeDocument/2006/relationships/ctrlProp" Target="../ctrlProps/ctrlProp480.xml"/><Relationship Id="rId11" Type="http://schemas.openxmlformats.org/officeDocument/2006/relationships/ctrlProp" Target="../ctrlProps/ctrlProp462.xml"/><Relationship Id="rId24" Type="http://schemas.openxmlformats.org/officeDocument/2006/relationships/ctrlProp" Target="../ctrlProps/ctrlProp475.xml"/><Relationship Id="rId32" Type="http://schemas.openxmlformats.org/officeDocument/2006/relationships/ctrlProp" Target="../ctrlProps/ctrlProp483.xml"/><Relationship Id="rId37" Type="http://schemas.openxmlformats.org/officeDocument/2006/relationships/ctrlProp" Target="../ctrlProps/ctrlProp488.xml"/><Relationship Id="rId40" Type="http://schemas.openxmlformats.org/officeDocument/2006/relationships/ctrlProp" Target="../ctrlProps/ctrlProp491.xml"/><Relationship Id="rId45" Type="http://schemas.openxmlformats.org/officeDocument/2006/relationships/ctrlProp" Target="../ctrlProps/ctrlProp496.xml"/><Relationship Id="rId53" Type="http://schemas.openxmlformats.org/officeDocument/2006/relationships/comments" Target="../comments10.xml"/><Relationship Id="rId5" Type="http://schemas.openxmlformats.org/officeDocument/2006/relationships/ctrlProp" Target="../ctrlProps/ctrlProp456.xml"/><Relationship Id="rId10" Type="http://schemas.openxmlformats.org/officeDocument/2006/relationships/ctrlProp" Target="../ctrlProps/ctrlProp461.xml"/><Relationship Id="rId19" Type="http://schemas.openxmlformats.org/officeDocument/2006/relationships/ctrlProp" Target="../ctrlProps/ctrlProp470.xml"/><Relationship Id="rId31" Type="http://schemas.openxmlformats.org/officeDocument/2006/relationships/ctrlProp" Target="../ctrlProps/ctrlProp482.xml"/><Relationship Id="rId44" Type="http://schemas.openxmlformats.org/officeDocument/2006/relationships/ctrlProp" Target="../ctrlProps/ctrlProp495.xml"/><Relationship Id="rId52" Type="http://schemas.openxmlformats.org/officeDocument/2006/relationships/ctrlProp" Target="../ctrlProps/ctrlProp503.xml"/><Relationship Id="rId4" Type="http://schemas.openxmlformats.org/officeDocument/2006/relationships/ctrlProp" Target="../ctrlProps/ctrlProp455.xml"/><Relationship Id="rId9" Type="http://schemas.openxmlformats.org/officeDocument/2006/relationships/ctrlProp" Target="../ctrlProps/ctrlProp460.xml"/><Relationship Id="rId14" Type="http://schemas.openxmlformats.org/officeDocument/2006/relationships/ctrlProp" Target="../ctrlProps/ctrlProp465.xml"/><Relationship Id="rId22" Type="http://schemas.openxmlformats.org/officeDocument/2006/relationships/ctrlProp" Target="../ctrlProps/ctrlProp473.xml"/><Relationship Id="rId27" Type="http://schemas.openxmlformats.org/officeDocument/2006/relationships/ctrlProp" Target="../ctrlProps/ctrlProp478.xml"/><Relationship Id="rId30" Type="http://schemas.openxmlformats.org/officeDocument/2006/relationships/ctrlProp" Target="../ctrlProps/ctrlProp481.xml"/><Relationship Id="rId35" Type="http://schemas.openxmlformats.org/officeDocument/2006/relationships/ctrlProp" Target="../ctrlProps/ctrlProp486.xml"/><Relationship Id="rId43" Type="http://schemas.openxmlformats.org/officeDocument/2006/relationships/ctrlProp" Target="../ctrlProps/ctrlProp494.xml"/><Relationship Id="rId48" Type="http://schemas.openxmlformats.org/officeDocument/2006/relationships/ctrlProp" Target="../ctrlProps/ctrlProp499.xml"/><Relationship Id="rId8" Type="http://schemas.openxmlformats.org/officeDocument/2006/relationships/ctrlProp" Target="../ctrlProps/ctrlProp459.xml"/><Relationship Id="rId51" Type="http://schemas.openxmlformats.org/officeDocument/2006/relationships/ctrlProp" Target="../ctrlProps/ctrlProp502.xml"/><Relationship Id="rId3" Type="http://schemas.openxmlformats.org/officeDocument/2006/relationships/vmlDrawing" Target="../drawings/vmlDrawing10.vml"/><Relationship Id="rId12" Type="http://schemas.openxmlformats.org/officeDocument/2006/relationships/ctrlProp" Target="../ctrlProps/ctrlProp463.xml"/><Relationship Id="rId17" Type="http://schemas.openxmlformats.org/officeDocument/2006/relationships/ctrlProp" Target="../ctrlProps/ctrlProp468.xml"/><Relationship Id="rId25" Type="http://schemas.openxmlformats.org/officeDocument/2006/relationships/ctrlProp" Target="../ctrlProps/ctrlProp476.xml"/><Relationship Id="rId33" Type="http://schemas.openxmlformats.org/officeDocument/2006/relationships/ctrlProp" Target="../ctrlProps/ctrlProp484.xml"/><Relationship Id="rId38" Type="http://schemas.openxmlformats.org/officeDocument/2006/relationships/ctrlProp" Target="../ctrlProps/ctrlProp489.xml"/><Relationship Id="rId46" Type="http://schemas.openxmlformats.org/officeDocument/2006/relationships/ctrlProp" Target="../ctrlProps/ctrlProp497.xml"/><Relationship Id="rId20" Type="http://schemas.openxmlformats.org/officeDocument/2006/relationships/ctrlProp" Target="../ctrlProps/ctrlProp471.xml"/><Relationship Id="rId41" Type="http://schemas.openxmlformats.org/officeDocument/2006/relationships/ctrlProp" Target="../ctrlProps/ctrlProp492.xml"/><Relationship Id="rId1" Type="http://schemas.openxmlformats.org/officeDocument/2006/relationships/printerSettings" Target="../printerSettings/printerSettings10.bin"/><Relationship Id="rId6" Type="http://schemas.openxmlformats.org/officeDocument/2006/relationships/ctrlProp" Target="../ctrlProps/ctrlProp457.xml"/><Relationship Id="rId15" Type="http://schemas.openxmlformats.org/officeDocument/2006/relationships/ctrlProp" Target="../ctrlProps/ctrlProp466.xml"/><Relationship Id="rId23" Type="http://schemas.openxmlformats.org/officeDocument/2006/relationships/ctrlProp" Target="../ctrlProps/ctrlProp474.xml"/><Relationship Id="rId28" Type="http://schemas.openxmlformats.org/officeDocument/2006/relationships/ctrlProp" Target="../ctrlProps/ctrlProp479.xml"/><Relationship Id="rId36" Type="http://schemas.openxmlformats.org/officeDocument/2006/relationships/ctrlProp" Target="../ctrlProps/ctrlProp487.xml"/><Relationship Id="rId49" Type="http://schemas.openxmlformats.org/officeDocument/2006/relationships/ctrlProp" Target="../ctrlProps/ctrlProp500.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3.xml"/><Relationship Id="rId18" Type="http://schemas.openxmlformats.org/officeDocument/2006/relationships/ctrlProp" Target="../ctrlProps/ctrlProp518.xml"/><Relationship Id="rId26" Type="http://schemas.openxmlformats.org/officeDocument/2006/relationships/ctrlProp" Target="../ctrlProps/ctrlProp526.xml"/><Relationship Id="rId39" Type="http://schemas.openxmlformats.org/officeDocument/2006/relationships/ctrlProp" Target="../ctrlProps/ctrlProp539.xml"/><Relationship Id="rId21" Type="http://schemas.openxmlformats.org/officeDocument/2006/relationships/ctrlProp" Target="../ctrlProps/ctrlProp521.xml"/><Relationship Id="rId34" Type="http://schemas.openxmlformats.org/officeDocument/2006/relationships/ctrlProp" Target="../ctrlProps/ctrlProp534.xml"/><Relationship Id="rId42" Type="http://schemas.openxmlformats.org/officeDocument/2006/relationships/ctrlProp" Target="../ctrlProps/ctrlProp542.xml"/><Relationship Id="rId47" Type="http://schemas.openxmlformats.org/officeDocument/2006/relationships/ctrlProp" Target="../ctrlProps/ctrlProp547.xml"/><Relationship Id="rId50" Type="http://schemas.openxmlformats.org/officeDocument/2006/relationships/ctrlProp" Target="../ctrlProps/ctrlProp550.xml"/><Relationship Id="rId7" Type="http://schemas.openxmlformats.org/officeDocument/2006/relationships/ctrlProp" Target="../ctrlProps/ctrlProp507.xml"/><Relationship Id="rId2" Type="http://schemas.openxmlformats.org/officeDocument/2006/relationships/drawing" Target="../drawings/drawing11.xml"/><Relationship Id="rId16" Type="http://schemas.openxmlformats.org/officeDocument/2006/relationships/ctrlProp" Target="../ctrlProps/ctrlProp516.xml"/><Relationship Id="rId29" Type="http://schemas.openxmlformats.org/officeDocument/2006/relationships/ctrlProp" Target="../ctrlProps/ctrlProp529.xml"/><Relationship Id="rId11" Type="http://schemas.openxmlformats.org/officeDocument/2006/relationships/ctrlProp" Target="../ctrlProps/ctrlProp511.xml"/><Relationship Id="rId24" Type="http://schemas.openxmlformats.org/officeDocument/2006/relationships/ctrlProp" Target="../ctrlProps/ctrlProp524.xml"/><Relationship Id="rId32" Type="http://schemas.openxmlformats.org/officeDocument/2006/relationships/ctrlProp" Target="../ctrlProps/ctrlProp532.xml"/><Relationship Id="rId37" Type="http://schemas.openxmlformats.org/officeDocument/2006/relationships/ctrlProp" Target="../ctrlProps/ctrlProp537.xml"/><Relationship Id="rId40" Type="http://schemas.openxmlformats.org/officeDocument/2006/relationships/ctrlProp" Target="../ctrlProps/ctrlProp540.xml"/><Relationship Id="rId45" Type="http://schemas.openxmlformats.org/officeDocument/2006/relationships/ctrlProp" Target="../ctrlProps/ctrlProp545.xml"/><Relationship Id="rId53" Type="http://schemas.openxmlformats.org/officeDocument/2006/relationships/comments" Target="../comments11.xml"/><Relationship Id="rId5" Type="http://schemas.openxmlformats.org/officeDocument/2006/relationships/ctrlProp" Target="../ctrlProps/ctrlProp505.xml"/><Relationship Id="rId10" Type="http://schemas.openxmlformats.org/officeDocument/2006/relationships/ctrlProp" Target="../ctrlProps/ctrlProp510.xml"/><Relationship Id="rId19" Type="http://schemas.openxmlformats.org/officeDocument/2006/relationships/ctrlProp" Target="../ctrlProps/ctrlProp519.xml"/><Relationship Id="rId31" Type="http://schemas.openxmlformats.org/officeDocument/2006/relationships/ctrlProp" Target="../ctrlProps/ctrlProp531.xml"/><Relationship Id="rId44" Type="http://schemas.openxmlformats.org/officeDocument/2006/relationships/ctrlProp" Target="../ctrlProps/ctrlProp544.xml"/><Relationship Id="rId52" Type="http://schemas.openxmlformats.org/officeDocument/2006/relationships/ctrlProp" Target="../ctrlProps/ctrlProp552.xml"/><Relationship Id="rId4" Type="http://schemas.openxmlformats.org/officeDocument/2006/relationships/ctrlProp" Target="../ctrlProps/ctrlProp504.xml"/><Relationship Id="rId9" Type="http://schemas.openxmlformats.org/officeDocument/2006/relationships/ctrlProp" Target="../ctrlProps/ctrlProp509.xml"/><Relationship Id="rId14" Type="http://schemas.openxmlformats.org/officeDocument/2006/relationships/ctrlProp" Target="../ctrlProps/ctrlProp514.xml"/><Relationship Id="rId22" Type="http://schemas.openxmlformats.org/officeDocument/2006/relationships/ctrlProp" Target="../ctrlProps/ctrlProp522.xml"/><Relationship Id="rId27" Type="http://schemas.openxmlformats.org/officeDocument/2006/relationships/ctrlProp" Target="../ctrlProps/ctrlProp527.xml"/><Relationship Id="rId30" Type="http://schemas.openxmlformats.org/officeDocument/2006/relationships/ctrlProp" Target="../ctrlProps/ctrlProp530.xml"/><Relationship Id="rId35" Type="http://schemas.openxmlformats.org/officeDocument/2006/relationships/ctrlProp" Target="../ctrlProps/ctrlProp535.xml"/><Relationship Id="rId43" Type="http://schemas.openxmlformats.org/officeDocument/2006/relationships/ctrlProp" Target="../ctrlProps/ctrlProp543.xml"/><Relationship Id="rId48" Type="http://schemas.openxmlformats.org/officeDocument/2006/relationships/ctrlProp" Target="../ctrlProps/ctrlProp548.xml"/><Relationship Id="rId8" Type="http://schemas.openxmlformats.org/officeDocument/2006/relationships/ctrlProp" Target="../ctrlProps/ctrlProp508.xml"/><Relationship Id="rId51" Type="http://schemas.openxmlformats.org/officeDocument/2006/relationships/ctrlProp" Target="../ctrlProps/ctrlProp551.xml"/><Relationship Id="rId3" Type="http://schemas.openxmlformats.org/officeDocument/2006/relationships/vmlDrawing" Target="../drawings/vmlDrawing11.vml"/><Relationship Id="rId12" Type="http://schemas.openxmlformats.org/officeDocument/2006/relationships/ctrlProp" Target="../ctrlProps/ctrlProp512.xml"/><Relationship Id="rId17" Type="http://schemas.openxmlformats.org/officeDocument/2006/relationships/ctrlProp" Target="../ctrlProps/ctrlProp517.xml"/><Relationship Id="rId25" Type="http://schemas.openxmlformats.org/officeDocument/2006/relationships/ctrlProp" Target="../ctrlProps/ctrlProp525.xml"/><Relationship Id="rId33" Type="http://schemas.openxmlformats.org/officeDocument/2006/relationships/ctrlProp" Target="../ctrlProps/ctrlProp533.xml"/><Relationship Id="rId38" Type="http://schemas.openxmlformats.org/officeDocument/2006/relationships/ctrlProp" Target="../ctrlProps/ctrlProp538.xml"/><Relationship Id="rId46" Type="http://schemas.openxmlformats.org/officeDocument/2006/relationships/ctrlProp" Target="../ctrlProps/ctrlProp546.xml"/><Relationship Id="rId20" Type="http://schemas.openxmlformats.org/officeDocument/2006/relationships/ctrlProp" Target="../ctrlProps/ctrlProp520.xml"/><Relationship Id="rId41" Type="http://schemas.openxmlformats.org/officeDocument/2006/relationships/ctrlProp" Target="../ctrlProps/ctrlProp541.xml"/><Relationship Id="rId1" Type="http://schemas.openxmlformats.org/officeDocument/2006/relationships/printerSettings" Target="../printerSettings/printerSettings11.bin"/><Relationship Id="rId6" Type="http://schemas.openxmlformats.org/officeDocument/2006/relationships/ctrlProp" Target="../ctrlProps/ctrlProp506.xml"/><Relationship Id="rId15" Type="http://schemas.openxmlformats.org/officeDocument/2006/relationships/ctrlProp" Target="../ctrlProps/ctrlProp515.xml"/><Relationship Id="rId23" Type="http://schemas.openxmlformats.org/officeDocument/2006/relationships/ctrlProp" Target="../ctrlProps/ctrlProp523.xml"/><Relationship Id="rId28" Type="http://schemas.openxmlformats.org/officeDocument/2006/relationships/ctrlProp" Target="../ctrlProps/ctrlProp528.xml"/><Relationship Id="rId36" Type="http://schemas.openxmlformats.org/officeDocument/2006/relationships/ctrlProp" Target="../ctrlProps/ctrlProp536.xml"/><Relationship Id="rId49" Type="http://schemas.openxmlformats.org/officeDocument/2006/relationships/ctrlProp" Target="../ctrlProps/ctrlProp54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9" Type="http://schemas.openxmlformats.org/officeDocument/2006/relationships/ctrlProp" Target="../ctrlProps/ctrlProp98.xml"/><Relationship Id="rId21" Type="http://schemas.openxmlformats.org/officeDocument/2006/relationships/ctrlProp" Target="../ctrlProps/ctrlProp80.xml"/><Relationship Id="rId34" Type="http://schemas.openxmlformats.org/officeDocument/2006/relationships/ctrlProp" Target="../ctrlProps/ctrlProp93.xml"/><Relationship Id="rId42" Type="http://schemas.openxmlformats.org/officeDocument/2006/relationships/ctrlProp" Target="../ctrlProps/ctrlProp101.xml"/><Relationship Id="rId47" Type="http://schemas.openxmlformats.org/officeDocument/2006/relationships/ctrlProp" Target="../ctrlProps/ctrlProp106.xml"/><Relationship Id="rId50" Type="http://schemas.openxmlformats.org/officeDocument/2006/relationships/ctrlProp" Target="../ctrlProps/ctrlProp109.xml"/><Relationship Id="rId7" Type="http://schemas.openxmlformats.org/officeDocument/2006/relationships/ctrlProp" Target="../ctrlProps/ctrlProp66.xml"/><Relationship Id="rId2" Type="http://schemas.openxmlformats.org/officeDocument/2006/relationships/drawing" Target="../drawings/drawing2.xml"/><Relationship Id="rId16" Type="http://schemas.openxmlformats.org/officeDocument/2006/relationships/ctrlProp" Target="../ctrlProps/ctrlProp75.xml"/><Relationship Id="rId29" Type="http://schemas.openxmlformats.org/officeDocument/2006/relationships/ctrlProp" Target="../ctrlProps/ctrlProp88.xml"/><Relationship Id="rId11" Type="http://schemas.openxmlformats.org/officeDocument/2006/relationships/ctrlProp" Target="../ctrlProps/ctrlProp70.xml"/><Relationship Id="rId24" Type="http://schemas.openxmlformats.org/officeDocument/2006/relationships/ctrlProp" Target="../ctrlProps/ctrlProp83.xml"/><Relationship Id="rId32" Type="http://schemas.openxmlformats.org/officeDocument/2006/relationships/ctrlProp" Target="../ctrlProps/ctrlProp91.xml"/><Relationship Id="rId37" Type="http://schemas.openxmlformats.org/officeDocument/2006/relationships/ctrlProp" Target="../ctrlProps/ctrlProp96.xml"/><Relationship Id="rId40" Type="http://schemas.openxmlformats.org/officeDocument/2006/relationships/ctrlProp" Target="../ctrlProps/ctrlProp99.xml"/><Relationship Id="rId45" Type="http://schemas.openxmlformats.org/officeDocument/2006/relationships/ctrlProp" Target="../ctrlProps/ctrlProp104.xml"/><Relationship Id="rId53" Type="http://schemas.openxmlformats.org/officeDocument/2006/relationships/comments" Target="../comments2.xml"/><Relationship Id="rId5" Type="http://schemas.openxmlformats.org/officeDocument/2006/relationships/ctrlProp" Target="../ctrlProps/ctrlProp64.xml"/><Relationship Id="rId10" Type="http://schemas.openxmlformats.org/officeDocument/2006/relationships/ctrlProp" Target="../ctrlProps/ctrlProp69.xml"/><Relationship Id="rId19" Type="http://schemas.openxmlformats.org/officeDocument/2006/relationships/ctrlProp" Target="../ctrlProps/ctrlProp78.xml"/><Relationship Id="rId31" Type="http://schemas.openxmlformats.org/officeDocument/2006/relationships/ctrlProp" Target="../ctrlProps/ctrlProp90.xml"/><Relationship Id="rId44" Type="http://schemas.openxmlformats.org/officeDocument/2006/relationships/ctrlProp" Target="../ctrlProps/ctrlProp103.xml"/><Relationship Id="rId52" Type="http://schemas.openxmlformats.org/officeDocument/2006/relationships/ctrlProp" Target="../ctrlProps/ctrlProp111.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trlProp" Target="../ctrlProps/ctrlProp86.xml"/><Relationship Id="rId30" Type="http://schemas.openxmlformats.org/officeDocument/2006/relationships/ctrlProp" Target="../ctrlProps/ctrlProp89.xml"/><Relationship Id="rId35" Type="http://schemas.openxmlformats.org/officeDocument/2006/relationships/ctrlProp" Target="../ctrlProps/ctrlProp94.xml"/><Relationship Id="rId43" Type="http://schemas.openxmlformats.org/officeDocument/2006/relationships/ctrlProp" Target="../ctrlProps/ctrlProp102.xml"/><Relationship Id="rId48" Type="http://schemas.openxmlformats.org/officeDocument/2006/relationships/ctrlProp" Target="../ctrlProps/ctrlProp107.xml"/><Relationship Id="rId8" Type="http://schemas.openxmlformats.org/officeDocument/2006/relationships/ctrlProp" Target="../ctrlProps/ctrlProp67.xml"/><Relationship Id="rId51" Type="http://schemas.openxmlformats.org/officeDocument/2006/relationships/ctrlProp" Target="../ctrlProps/ctrlProp110.xml"/><Relationship Id="rId3" Type="http://schemas.openxmlformats.org/officeDocument/2006/relationships/vmlDrawing" Target="../drawings/vmlDrawing2.v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33" Type="http://schemas.openxmlformats.org/officeDocument/2006/relationships/ctrlProp" Target="../ctrlProps/ctrlProp92.xml"/><Relationship Id="rId38" Type="http://schemas.openxmlformats.org/officeDocument/2006/relationships/ctrlProp" Target="../ctrlProps/ctrlProp97.xml"/><Relationship Id="rId46" Type="http://schemas.openxmlformats.org/officeDocument/2006/relationships/ctrlProp" Target="../ctrlProps/ctrlProp105.xml"/><Relationship Id="rId20" Type="http://schemas.openxmlformats.org/officeDocument/2006/relationships/ctrlProp" Target="../ctrlProps/ctrlProp79.xml"/><Relationship Id="rId41" Type="http://schemas.openxmlformats.org/officeDocument/2006/relationships/ctrlProp" Target="../ctrlProps/ctrlProp100.xml"/><Relationship Id="rId1" Type="http://schemas.openxmlformats.org/officeDocument/2006/relationships/printerSettings" Target="../printerSettings/printerSettings2.bin"/><Relationship Id="rId6" Type="http://schemas.openxmlformats.org/officeDocument/2006/relationships/ctrlProp" Target="../ctrlProps/ctrlProp65.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openxmlformats.org/officeDocument/2006/relationships/ctrlProp" Target="../ctrlProps/ctrlProp87.xml"/><Relationship Id="rId36" Type="http://schemas.openxmlformats.org/officeDocument/2006/relationships/ctrlProp" Target="../ctrlProps/ctrlProp95.xml"/><Relationship Id="rId49" Type="http://schemas.openxmlformats.org/officeDocument/2006/relationships/ctrlProp" Target="../ctrlProps/ctrlProp108.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1.xml"/><Relationship Id="rId18" Type="http://schemas.openxmlformats.org/officeDocument/2006/relationships/ctrlProp" Target="../ctrlProps/ctrlProp126.xml"/><Relationship Id="rId26" Type="http://schemas.openxmlformats.org/officeDocument/2006/relationships/ctrlProp" Target="../ctrlProps/ctrlProp134.xml"/><Relationship Id="rId39" Type="http://schemas.openxmlformats.org/officeDocument/2006/relationships/ctrlProp" Target="../ctrlProps/ctrlProp147.xml"/><Relationship Id="rId21" Type="http://schemas.openxmlformats.org/officeDocument/2006/relationships/ctrlProp" Target="../ctrlProps/ctrlProp129.xml"/><Relationship Id="rId34" Type="http://schemas.openxmlformats.org/officeDocument/2006/relationships/ctrlProp" Target="../ctrlProps/ctrlProp142.xml"/><Relationship Id="rId42" Type="http://schemas.openxmlformats.org/officeDocument/2006/relationships/ctrlProp" Target="../ctrlProps/ctrlProp150.xml"/><Relationship Id="rId47" Type="http://schemas.openxmlformats.org/officeDocument/2006/relationships/ctrlProp" Target="../ctrlProps/ctrlProp155.xml"/><Relationship Id="rId50" Type="http://schemas.openxmlformats.org/officeDocument/2006/relationships/ctrlProp" Target="../ctrlProps/ctrlProp158.xml"/><Relationship Id="rId7" Type="http://schemas.openxmlformats.org/officeDocument/2006/relationships/ctrlProp" Target="../ctrlProps/ctrlProp115.xml"/><Relationship Id="rId2" Type="http://schemas.openxmlformats.org/officeDocument/2006/relationships/drawing" Target="../drawings/drawing3.xml"/><Relationship Id="rId16" Type="http://schemas.openxmlformats.org/officeDocument/2006/relationships/ctrlProp" Target="../ctrlProps/ctrlProp124.xml"/><Relationship Id="rId29" Type="http://schemas.openxmlformats.org/officeDocument/2006/relationships/ctrlProp" Target="../ctrlProps/ctrlProp137.xml"/><Relationship Id="rId11" Type="http://schemas.openxmlformats.org/officeDocument/2006/relationships/ctrlProp" Target="../ctrlProps/ctrlProp119.xml"/><Relationship Id="rId24" Type="http://schemas.openxmlformats.org/officeDocument/2006/relationships/ctrlProp" Target="../ctrlProps/ctrlProp132.xml"/><Relationship Id="rId32" Type="http://schemas.openxmlformats.org/officeDocument/2006/relationships/ctrlProp" Target="../ctrlProps/ctrlProp140.xml"/><Relationship Id="rId37" Type="http://schemas.openxmlformats.org/officeDocument/2006/relationships/ctrlProp" Target="../ctrlProps/ctrlProp145.xml"/><Relationship Id="rId40" Type="http://schemas.openxmlformats.org/officeDocument/2006/relationships/ctrlProp" Target="../ctrlProps/ctrlProp148.xml"/><Relationship Id="rId45" Type="http://schemas.openxmlformats.org/officeDocument/2006/relationships/ctrlProp" Target="../ctrlProps/ctrlProp153.xml"/><Relationship Id="rId53" Type="http://schemas.openxmlformats.org/officeDocument/2006/relationships/comments" Target="../comments3.xml"/><Relationship Id="rId5" Type="http://schemas.openxmlformats.org/officeDocument/2006/relationships/ctrlProp" Target="../ctrlProps/ctrlProp113.xml"/><Relationship Id="rId10" Type="http://schemas.openxmlformats.org/officeDocument/2006/relationships/ctrlProp" Target="../ctrlProps/ctrlProp118.xml"/><Relationship Id="rId19" Type="http://schemas.openxmlformats.org/officeDocument/2006/relationships/ctrlProp" Target="../ctrlProps/ctrlProp127.xml"/><Relationship Id="rId31" Type="http://schemas.openxmlformats.org/officeDocument/2006/relationships/ctrlProp" Target="../ctrlProps/ctrlProp139.xml"/><Relationship Id="rId44" Type="http://schemas.openxmlformats.org/officeDocument/2006/relationships/ctrlProp" Target="../ctrlProps/ctrlProp152.xml"/><Relationship Id="rId52" Type="http://schemas.openxmlformats.org/officeDocument/2006/relationships/ctrlProp" Target="../ctrlProps/ctrlProp160.xml"/><Relationship Id="rId4" Type="http://schemas.openxmlformats.org/officeDocument/2006/relationships/ctrlProp" Target="../ctrlProps/ctrlProp112.xml"/><Relationship Id="rId9" Type="http://schemas.openxmlformats.org/officeDocument/2006/relationships/ctrlProp" Target="../ctrlProps/ctrlProp117.xml"/><Relationship Id="rId14" Type="http://schemas.openxmlformats.org/officeDocument/2006/relationships/ctrlProp" Target="../ctrlProps/ctrlProp122.xml"/><Relationship Id="rId22" Type="http://schemas.openxmlformats.org/officeDocument/2006/relationships/ctrlProp" Target="../ctrlProps/ctrlProp130.xml"/><Relationship Id="rId27" Type="http://schemas.openxmlformats.org/officeDocument/2006/relationships/ctrlProp" Target="../ctrlProps/ctrlProp135.xml"/><Relationship Id="rId30" Type="http://schemas.openxmlformats.org/officeDocument/2006/relationships/ctrlProp" Target="../ctrlProps/ctrlProp138.xml"/><Relationship Id="rId35" Type="http://schemas.openxmlformats.org/officeDocument/2006/relationships/ctrlProp" Target="../ctrlProps/ctrlProp143.xml"/><Relationship Id="rId43" Type="http://schemas.openxmlformats.org/officeDocument/2006/relationships/ctrlProp" Target="../ctrlProps/ctrlProp151.xml"/><Relationship Id="rId48" Type="http://schemas.openxmlformats.org/officeDocument/2006/relationships/ctrlProp" Target="../ctrlProps/ctrlProp156.xml"/><Relationship Id="rId8" Type="http://schemas.openxmlformats.org/officeDocument/2006/relationships/ctrlProp" Target="../ctrlProps/ctrlProp116.xml"/><Relationship Id="rId51" Type="http://schemas.openxmlformats.org/officeDocument/2006/relationships/ctrlProp" Target="../ctrlProps/ctrlProp159.xml"/><Relationship Id="rId3" Type="http://schemas.openxmlformats.org/officeDocument/2006/relationships/vmlDrawing" Target="../drawings/vmlDrawing3.vml"/><Relationship Id="rId12" Type="http://schemas.openxmlformats.org/officeDocument/2006/relationships/ctrlProp" Target="../ctrlProps/ctrlProp120.xml"/><Relationship Id="rId17" Type="http://schemas.openxmlformats.org/officeDocument/2006/relationships/ctrlProp" Target="../ctrlProps/ctrlProp125.xml"/><Relationship Id="rId25" Type="http://schemas.openxmlformats.org/officeDocument/2006/relationships/ctrlProp" Target="../ctrlProps/ctrlProp133.xml"/><Relationship Id="rId33" Type="http://schemas.openxmlformats.org/officeDocument/2006/relationships/ctrlProp" Target="../ctrlProps/ctrlProp141.xml"/><Relationship Id="rId38" Type="http://schemas.openxmlformats.org/officeDocument/2006/relationships/ctrlProp" Target="../ctrlProps/ctrlProp146.xml"/><Relationship Id="rId46" Type="http://schemas.openxmlformats.org/officeDocument/2006/relationships/ctrlProp" Target="../ctrlProps/ctrlProp154.xml"/><Relationship Id="rId20" Type="http://schemas.openxmlformats.org/officeDocument/2006/relationships/ctrlProp" Target="../ctrlProps/ctrlProp128.xml"/><Relationship Id="rId41" Type="http://schemas.openxmlformats.org/officeDocument/2006/relationships/ctrlProp" Target="../ctrlProps/ctrlProp149.xml"/><Relationship Id="rId1" Type="http://schemas.openxmlformats.org/officeDocument/2006/relationships/printerSettings" Target="../printerSettings/printerSettings3.bin"/><Relationship Id="rId6" Type="http://schemas.openxmlformats.org/officeDocument/2006/relationships/ctrlProp" Target="../ctrlProps/ctrlProp114.xml"/><Relationship Id="rId15" Type="http://schemas.openxmlformats.org/officeDocument/2006/relationships/ctrlProp" Target="../ctrlProps/ctrlProp123.xml"/><Relationship Id="rId23" Type="http://schemas.openxmlformats.org/officeDocument/2006/relationships/ctrlProp" Target="../ctrlProps/ctrlProp131.xml"/><Relationship Id="rId28" Type="http://schemas.openxmlformats.org/officeDocument/2006/relationships/ctrlProp" Target="../ctrlProps/ctrlProp136.xml"/><Relationship Id="rId36" Type="http://schemas.openxmlformats.org/officeDocument/2006/relationships/ctrlProp" Target="../ctrlProps/ctrlProp144.xml"/><Relationship Id="rId49" Type="http://schemas.openxmlformats.org/officeDocument/2006/relationships/ctrlProp" Target="../ctrlProps/ctrlProp157.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70.xml"/><Relationship Id="rId18" Type="http://schemas.openxmlformats.org/officeDocument/2006/relationships/ctrlProp" Target="../ctrlProps/ctrlProp175.xml"/><Relationship Id="rId26" Type="http://schemas.openxmlformats.org/officeDocument/2006/relationships/ctrlProp" Target="../ctrlProps/ctrlProp183.xml"/><Relationship Id="rId39" Type="http://schemas.openxmlformats.org/officeDocument/2006/relationships/ctrlProp" Target="../ctrlProps/ctrlProp196.xml"/><Relationship Id="rId21" Type="http://schemas.openxmlformats.org/officeDocument/2006/relationships/ctrlProp" Target="../ctrlProps/ctrlProp178.xml"/><Relationship Id="rId34" Type="http://schemas.openxmlformats.org/officeDocument/2006/relationships/ctrlProp" Target="../ctrlProps/ctrlProp191.xml"/><Relationship Id="rId42" Type="http://schemas.openxmlformats.org/officeDocument/2006/relationships/ctrlProp" Target="../ctrlProps/ctrlProp199.xml"/><Relationship Id="rId47" Type="http://schemas.openxmlformats.org/officeDocument/2006/relationships/ctrlProp" Target="../ctrlProps/ctrlProp204.xml"/><Relationship Id="rId50" Type="http://schemas.openxmlformats.org/officeDocument/2006/relationships/ctrlProp" Target="../ctrlProps/ctrlProp207.xml"/><Relationship Id="rId7" Type="http://schemas.openxmlformats.org/officeDocument/2006/relationships/ctrlProp" Target="../ctrlProps/ctrlProp164.xml"/><Relationship Id="rId2" Type="http://schemas.openxmlformats.org/officeDocument/2006/relationships/drawing" Target="../drawings/drawing4.xml"/><Relationship Id="rId16" Type="http://schemas.openxmlformats.org/officeDocument/2006/relationships/ctrlProp" Target="../ctrlProps/ctrlProp173.xml"/><Relationship Id="rId29" Type="http://schemas.openxmlformats.org/officeDocument/2006/relationships/ctrlProp" Target="../ctrlProps/ctrlProp186.xml"/><Relationship Id="rId11" Type="http://schemas.openxmlformats.org/officeDocument/2006/relationships/ctrlProp" Target="../ctrlProps/ctrlProp168.xml"/><Relationship Id="rId24" Type="http://schemas.openxmlformats.org/officeDocument/2006/relationships/ctrlProp" Target="../ctrlProps/ctrlProp181.xml"/><Relationship Id="rId32" Type="http://schemas.openxmlformats.org/officeDocument/2006/relationships/ctrlProp" Target="../ctrlProps/ctrlProp189.xml"/><Relationship Id="rId37" Type="http://schemas.openxmlformats.org/officeDocument/2006/relationships/ctrlProp" Target="../ctrlProps/ctrlProp194.xml"/><Relationship Id="rId40" Type="http://schemas.openxmlformats.org/officeDocument/2006/relationships/ctrlProp" Target="../ctrlProps/ctrlProp197.xml"/><Relationship Id="rId45" Type="http://schemas.openxmlformats.org/officeDocument/2006/relationships/ctrlProp" Target="../ctrlProps/ctrlProp202.xml"/><Relationship Id="rId53" Type="http://schemas.openxmlformats.org/officeDocument/2006/relationships/comments" Target="../comments4.xml"/><Relationship Id="rId5" Type="http://schemas.openxmlformats.org/officeDocument/2006/relationships/ctrlProp" Target="../ctrlProps/ctrlProp162.xml"/><Relationship Id="rId10" Type="http://schemas.openxmlformats.org/officeDocument/2006/relationships/ctrlProp" Target="../ctrlProps/ctrlProp167.xml"/><Relationship Id="rId19" Type="http://schemas.openxmlformats.org/officeDocument/2006/relationships/ctrlProp" Target="../ctrlProps/ctrlProp176.xml"/><Relationship Id="rId31" Type="http://schemas.openxmlformats.org/officeDocument/2006/relationships/ctrlProp" Target="../ctrlProps/ctrlProp188.xml"/><Relationship Id="rId44" Type="http://schemas.openxmlformats.org/officeDocument/2006/relationships/ctrlProp" Target="../ctrlProps/ctrlProp201.xml"/><Relationship Id="rId52" Type="http://schemas.openxmlformats.org/officeDocument/2006/relationships/ctrlProp" Target="../ctrlProps/ctrlProp209.xml"/><Relationship Id="rId4" Type="http://schemas.openxmlformats.org/officeDocument/2006/relationships/ctrlProp" Target="../ctrlProps/ctrlProp161.xml"/><Relationship Id="rId9" Type="http://schemas.openxmlformats.org/officeDocument/2006/relationships/ctrlProp" Target="../ctrlProps/ctrlProp166.xml"/><Relationship Id="rId14" Type="http://schemas.openxmlformats.org/officeDocument/2006/relationships/ctrlProp" Target="../ctrlProps/ctrlProp171.xml"/><Relationship Id="rId22" Type="http://schemas.openxmlformats.org/officeDocument/2006/relationships/ctrlProp" Target="../ctrlProps/ctrlProp179.xml"/><Relationship Id="rId27" Type="http://schemas.openxmlformats.org/officeDocument/2006/relationships/ctrlProp" Target="../ctrlProps/ctrlProp184.xml"/><Relationship Id="rId30" Type="http://schemas.openxmlformats.org/officeDocument/2006/relationships/ctrlProp" Target="../ctrlProps/ctrlProp187.xml"/><Relationship Id="rId35" Type="http://schemas.openxmlformats.org/officeDocument/2006/relationships/ctrlProp" Target="../ctrlProps/ctrlProp192.xml"/><Relationship Id="rId43" Type="http://schemas.openxmlformats.org/officeDocument/2006/relationships/ctrlProp" Target="../ctrlProps/ctrlProp200.xml"/><Relationship Id="rId48" Type="http://schemas.openxmlformats.org/officeDocument/2006/relationships/ctrlProp" Target="../ctrlProps/ctrlProp205.xml"/><Relationship Id="rId8" Type="http://schemas.openxmlformats.org/officeDocument/2006/relationships/ctrlProp" Target="../ctrlProps/ctrlProp165.xml"/><Relationship Id="rId51" Type="http://schemas.openxmlformats.org/officeDocument/2006/relationships/ctrlProp" Target="../ctrlProps/ctrlProp208.xml"/><Relationship Id="rId3" Type="http://schemas.openxmlformats.org/officeDocument/2006/relationships/vmlDrawing" Target="../drawings/vmlDrawing4.vml"/><Relationship Id="rId12" Type="http://schemas.openxmlformats.org/officeDocument/2006/relationships/ctrlProp" Target="../ctrlProps/ctrlProp169.xml"/><Relationship Id="rId17" Type="http://schemas.openxmlformats.org/officeDocument/2006/relationships/ctrlProp" Target="../ctrlProps/ctrlProp174.xml"/><Relationship Id="rId25" Type="http://schemas.openxmlformats.org/officeDocument/2006/relationships/ctrlProp" Target="../ctrlProps/ctrlProp182.xml"/><Relationship Id="rId33" Type="http://schemas.openxmlformats.org/officeDocument/2006/relationships/ctrlProp" Target="../ctrlProps/ctrlProp190.xml"/><Relationship Id="rId38" Type="http://schemas.openxmlformats.org/officeDocument/2006/relationships/ctrlProp" Target="../ctrlProps/ctrlProp195.xml"/><Relationship Id="rId46" Type="http://schemas.openxmlformats.org/officeDocument/2006/relationships/ctrlProp" Target="../ctrlProps/ctrlProp203.xml"/><Relationship Id="rId20" Type="http://schemas.openxmlformats.org/officeDocument/2006/relationships/ctrlProp" Target="../ctrlProps/ctrlProp177.xml"/><Relationship Id="rId41" Type="http://schemas.openxmlformats.org/officeDocument/2006/relationships/ctrlProp" Target="../ctrlProps/ctrlProp198.xml"/><Relationship Id="rId1" Type="http://schemas.openxmlformats.org/officeDocument/2006/relationships/printerSettings" Target="../printerSettings/printerSettings4.bin"/><Relationship Id="rId6" Type="http://schemas.openxmlformats.org/officeDocument/2006/relationships/ctrlProp" Target="../ctrlProps/ctrlProp163.xml"/><Relationship Id="rId15" Type="http://schemas.openxmlformats.org/officeDocument/2006/relationships/ctrlProp" Target="../ctrlProps/ctrlProp172.xml"/><Relationship Id="rId23" Type="http://schemas.openxmlformats.org/officeDocument/2006/relationships/ctrlProp" Target="../ctrlProps/ctrlProp180.xml"/><Relationship Id="rId28" Type="http://schemas.openxmlformats.org/officeDocument/2006/relationships/ctrlProp" Target="../ctrlProps/ctrlProp185.xml"/><Relationship Id="rId36" Type="http://schemas.openxmlformats.org/officeDocument/2006/relationships/ctrlProp" Target="../ctrlProps/ctrlProp193.xml"/><Relationship Id="rId49" Type="http://schemas.openxmlformats.org/officeDocument/2006/relationships/ctrlProp" Target="../ctrlProps/ctrlProp206.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9.xml"/><Relationship Id="rId18" Type="http://schemas.openxmlformats.org/officeDocument/2006/relationships/ctrlProp" Target="../ctrlProps/ctrlProp224.xml"/><Relationship Id="rId26" Type="http://schemas.openxmlformats.org/officeDocument/2006/relationships/ctrlProp" Target="../ctrlProps/ctrlProp232.xml"/><Relationship Id="rId39" Type="http://schemas.openxmlformats.org/officeDocument/2006/relationships/ctrlProp" Target="../ctrlProps/ctrlProp245.xml"/><Relationship Id="rId21" Type="http://schemas.openxmlformats.org/officeDocument/2006/relationships/ctrlProp" Target="../ctrlProps/ctrlProp227.xml"/><Relationship Id="rId34" Type="http://schemas.openxmlformats.org/officeDocument/2006/relationships/ctrlProp" Target="../ctrlProps/ctrlProp240.xml"/><Relationship Id="rId42" Type="http://schemas.openxmlformats.org/officeDocument/2006/relationships/ctrlProp" Target="../ctrlProps/ctrlProp248.xml"/><Relationship Id="rId47" Type="http://schemas.openxmlformats.org/officeDocument/2006/relationships/ctrlProp" Target="../ctrlProps/ctrlProp253.xml"/><Relationship Id="rId50" Type="http://schemas.openxmlformats.org/officeDocument/2006/relationships/ctrlProp" Target="../ctrlProps/ctrlProp256.xml"/><Relationship Id="rId7" Type="http://schemas.openxmlformats.org/officeDocument/2006/relationships/ctrlProp" Target="../ctrlProps/ctrlProp213.xml"/><Relationship Id="rId2" Type="http://schemas.openxmlformats.org/officeDocument/2006/relationships/drawing" Target="../drawings/drawing5.xml"/><Relationship Id="rId16" Type="http://schemas.openxmlformats.org/officeDocument/2006/relationships/ctrlProp" Target="../ctrlProps/ctrlProp222.xml"/><Relationship Id="rId29" Type="http://schemas.openxmlformats.org/officeDocument/2006/relationships/ctrlProp" Target="../ctrlProps/ctrlProp235.xml"/><Relationship Id="rId11" Type="http://schemas.openxmlformats.org/officeDocument/2006/relationships/ctrlProp" Target="../ctrlProps/ctrlProp217.xml"/><Relationship Id="rId24" Type="http://schemas.openxmlformats.org/officeDocument/2006/relationships/ctrlProp" Target="../ctrlProps/ctrlProp230.xml"/><Relationship Id="rId32" Type="http://schemas.openxmlformats.org/officeDocument/2006/relationships/ctrlProp" Target="../ctrlProps/ctrlProp238.xml"/><Relationship Id="rId37" Type="http://schemas.openxmlformats.org/officeDocument/2006/relationships/ctrlProp" Target="../ctrlProps/ctrlProp243.xml"/><Relationship Id="rId40" Type="http://schemas.openxmlformats.org/officeDocument/2006/relationships/ctrlProp" Target="../ctrlProps/ctrlProp246.xml"/><Relationship Id="rId45" Type="http://schemas.openxmlformats.org/officeDocument/2006/relationships/ctrlProp" Target="../ctrlProps/ctrlProp251.xml"/><Relationship Id="rId53" Type="http://schemas.openxmlformats.org/officeDocument/2006/relationships/comments" Target="../comments5.xml"/><Relationship Id="rId5" Type="http://schemas.openxmlformats.org/officeDocument/2006/relationships/ctrlProp" Target="../ctrlProps/ctrlProp211.xml"/><Relationship Id="rId10" Type="http://schemas.openxmlformats.org/officeDocument/2006/relationships/ctrlProp" Target="../ctrlProps/ctrlProp216.xml"/><Relationship Id="rId19" Type="http://schemas.openxmlformats.org/officeDocument/2006/relationships/ctrlProp" Target="../ctrlProps/ctrlProp225.xml"/><Relationship Id="rId31" Type="http://schemas.openxmlformats.org/officeDocument/2006/relationships/ctrlProp" Target="../ctrlProps/ctrlProp237.xml"/><Relationship Id="rId44" Type="http://schemas.openxmlformats.org/officeDocument/2006/relationships/ctrlProp" Target="../ctrlProps/ctrlProp250.xml"/><Relationship Id="rId52" Type="http://schemas.openxmlformats.org/officeDocument/2006/relationships/ctrlProp" Target="../ctrlProps/ctrlProp258.xml"/><Relationship Id="rId4" Type="http://schemas.openxmlformats.org/officeDocument/2006/relationships/ctrlProp" Target="../ctrlProps/ctrlProp210.xml"/><Relationship Id="rId9" Type="http://schemas.openxmlformats.org/officeDocument/2006/relationships/ctrlProp" Target="../ctrlProps/ctrlProp215.xml"/><Relationship Id="rId14" Type="http://schemas.openxmlformats.org/officeDocument/2006/relationships/ctrlProp" Target="../ctrlProps/ctrlProp220.xml"/><Relationship Id="rId22" Type="http://schemas.openxmlformats.org/officeDocument/2006/relationships/ctrlProp" Target="../ctrlProps/ctrlProp228.xml"/><Relationship Id="rId27" Type="http://schemas.openxmlformats.org/officeDocument/2006/relationships/ctrlProp" Target="../ctrlProps/ctrlProp233.xml"/><Relationship Id="rId30" Type="http://schemas.openxmlformats.org/officeDocument/2006/relationships/ctrlProp" Target="../ctrlProps/ctrlProp236.xml"/><Relationship Id="rId35" Type="http://schemas.openxmlformats.org/officeDocument/2006/relationships/ctrlProp" Target="../ctrlProps/ctrlProp241.xml"/><Relationship Id="rId43" Type="http://schemas.openxmlformats.org/officeDocument/2006/relationships/ctrlProp" Target="../ctrlProps/ctrlProp249.xml"/><Relationship Id="rId48" Type="http://schemas.openxmlformats.org/officeDocument/2006/relationships/ctrlProp" Target="../ctrlProps/ctrlProp254.xml"/><Relationship Id="rId8" Type="http://schemas.openxmlformats.org/officeDocument/2006/relationships/ctrlProp" Target="../ctrlProps/ctrlProp214.xml"/><Relationship Id="rId51" Type="http://schemas.openxmlformats.org/officeDocument/2006/relationships/ctrlProp" Target="../ctrlProps/ctrlProp257.xml"/><Relationship Id="rId3" Type="http://schemas.openxmlformats.org/officeDocument/2006/relationships/vmlDrawing" Target="../drawings/vmlDrawing5.vml"/><Relationship Id="rId12" Type="http://schemas.openxmlformats.org/officeDocument/2006/relationships/ctrlProp" Target="../ctrlProps/ctrlProp218.xml"/><Relationship Id="rId17" Type="http://schemas.openxmlformats.org/officeDocument/2006/relationships/ctrlProp" Target="../ctrlProps/ctrlProp223.xml"/><Relationship Id="rId25" Type="http://schemas.openxmlformats.org/officeDocument/2006/relationships/ctrlProp" Target="../ctrlProps/ctrlProp231.xml"/><Relationship Id="rId33" Type="http://schemas.openxmlformats.org/officeDocument/2006/relationships/ctrlProp" Target="../ctrlProps/ctrlProp239.xml"/><Relationship Id="rId38" Type="http://schemas.openxmlformats.org/officeDocument/2006/relationships/ctrlProp" Target="../ctrlProps/ctrlProp244.xml"/><Relationship Id="rId46" Type="http://schemas.openxmlformats.org/officeDocument/2006/relationships/ctrlProp" Target="../ctrlProps/ctrlProp252.xml"/><Relationship Id="rId20" Type="http://schemas.openxmlformats.org/officeDocument/2006/relationships/ctrlProp" Target="../ctrlProps/ctrlProp226.xml"/><Relationship Id="rId41" Type="http://schemas.openxmlformats.org/officeDocument/2006/relationships/ctrlProp" Target="../ctrlProps/ctrlProp247.xml"/><Relationship Id="rId1" Type="http://schemas.openxmlformats.org/officeDocument/2006/relationships/printerSettings" Target="../printerSettings/printerSettings5.bin"/><Relationship Id="rId6" Type="http://schemas.openxmlformats.org/officeDocument/2006/relationships/ctrlProp" Target="../ctrlProps/ctrlProp212.xml"/><Relationship Id="rId15" Type="http://schemas.openxmlformats.org/officeDocument/2006/relationships/ctrlProp" Target="../ctrlProps/ctrlProp221.xml"/><Relationship Id="rId23" Type="http://schemas.openxmlformats.org/officeDocument/2006/relationships/ctrlProp" Target="../ctrlProps/ctrlProp229.xml"/><Relationship Id="rId28" Type="http://schemas.openxmlformats.org/officeDocument/2006/relationships/ctrlProp" Target="../ctrlProps/ctrlProp234.xml"/><Relationship Id="rId36" Type="http://schemas.openxmlformats.org/officeDocument/2006/relationships/ctrlProp" Target="../ctrlProps/ctrlProp242.xml"/><Relationship Id="rId49" Type="http://schemas.openxmlformats.org/officeDocument/2006/relationships/ctrlProp" Target="../ctrlProps/ctrlProp255.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8.xml"/><Relationship Id="rId18" Type="http://schemas.openxmlformats.org/officeDocument/2006/relationships/ctrlProp" Target="../ctrlProps/ctrlProp273.xml"/><Relationship Id="rId26" Type="http://schemas.openxmlformats.org/officeDocument/2006/relationships/ctrlProp" Target="../ctrlProps/ctrlProp281.xml"/><Relationship Id="rId39" Type="http://schemas.openxmlformats.org/officeDocument/2006/relationships/ctrlProp" Target="../ctrlProps/ctrlProp294.xml"/><Relationship Id="rId21" Type="http://schemas.openxmlformats.org/officeDocument/2006/relationships/ctrlProp" Target="../ctrlProps/ctrlProp276.xml"/><Relationship Id="rId34" Type="http://schemas.openxmlformats.org/officeDocument/2006/relationships/ctrlProp" Target="../ctrlProps/ctrlProp289.xml"/><Relationship Id="rId42" Type="http://schemas.openxmlformats.org/officeDocument/2006/relationships/ctrlProp" Target="../ctrlProps/ctrlProp297.xml"/><Relationship Id="rId47" Type="http://schemas.openxmlformats.org/officeDocument/2006/relationships/ctrlProp" Target="../ctrlProps/ctrlProp302.xml"/><Relationship Id="rId50" Type="http://schemas.openxmlformats.org/officeDocument/2006/relationships/ctrlProp" Target="../ctrlProps/ctrlProp305.xml"/><Relationship Id="rId7" Type="http://schemas.openxmlformats.org/officeDocument/2006/relationships/ctrlProp" Target="../ctrlProps/ctrlProp262.xml"/><Relationship Id="rId2" Type="http://schemas.openxmlformats.org/officeDocument/2006/relationships/drawing" Target="../drawings/drawing6.xml"/><Relationship Id="rId16" Type="http://schemas.openxmlformats.org/officeDocument/2006/relationships/ctrlProp" Target="../ctrlProps/ctrlProp271.xml"/><Relationship Id="rId29" Type="http://schemas.openxmlformats.org/officeDocument/2006/relationships/ctrlProp" Target="../ctrlProps/ctrlProp284.xml"/><Relationship Id="rId11" Type="http://schemas.openxmlformats.org/officeDocument/2006/relationships/ctrlProp" Target="../ctrlProps/ctrlProp266.xml"/><Relationship Id="rId24" Type="http://schemas.openxmlformats.org/officeDocument/2006/relationships/ctrlProp" Target="../ctrlProps/ctrlProp279.xml"/><Relationship Id="rId32" Type="http://schemas.openxmlformats.org/officeDocument/2006/relationships/ctrlProp" Target="../ctrlProps/ctrlProp287.xml"/><Relationship Id="rId37" Type="http://schemas.openxmlformats.org/officeDocument/2006/relationships/ctrlProp" Target="../ctrlProps/ctrlProp292.xml"/><Relationship Id="rId40" Type="http://schemas.openxmlformats.org/officeDocument/2006/relationships/ctrlProp" Target="../ctrlProps/ctrlProp295.xml"/><Relationship Id="rId45" Type="http://schemas.openxmlformats.org/officeDocument/2006/relationships/ctrlProp" Target="../ctrlProps/ctrlProp300.xml"/><Relationship Id="rId53" Type="http://schemas.openxmlformats.org/officeDocument/2006/relationships/comments" Target="../comments6.xml"/><Relationship Id="rId5" Type="http://schemas.openxmlformats.org/officeDocument/2006/relationships/ctrlProp" Target="../ctrlProps/ctrlProp260.xml"/><Relationship Id="rId10" Type="http://schemas.openxmlformats.org/officeDocument/2006/relationships/ctrlProp" Target="../ctrlProps/ctrlProp265.xml"/><Relationship Id="rId19" Type="http://schemas.openxmlformats.org/officeDocument/2006/relationships/ctrlProp" Target="../ctrlProps/ctrlProp274.xml"/><Relationship Id="rId31" Type="http://schemas.openxmlformats.org/officeDocument/2006/relationships/ctrlProp" Target="../ctrlProps/ctrlProp286.xml"/><Relationship Id="rId44" Type="http://schemas.openxmlformats.org/officeDocument/2006/relationships/ctrlProp" Target="../ctrlProps/ctrlProp299.xml"/><Relationship Id="rId52" Type="http://schemas.openxmlformats.org/officeDocument/2006/relationships/ctrlProp" Target="../ctrlProps/ctrlProp307.xml"/><Relationship Id="rId4" Type="http://schemas.openxmlformats.org/officeDocument/2006/relationships/ctrlProp" Target="../ctrlProps/ctrlProp259.xml"/><Relationship Id="rId9" Type="http://schemas.openxmlformats.org/officeDocument/2006/relationships/ctrlProp" Target="../ctrlProps/ctrlProp264.xml"/><Relationship Id="rId14" Type="http://schemas.openxmlformats.org/officeDocument/2006/relationships/ctrlProp" Target="../ctrlProps/ctrlProp269.xml"/><Relationship Id="rId22" Type="http://schemas.openxmlformats.org/officeDocument/2006/relationships/ctrlProp" Target="../ctrlProps/ctrlProp277.xml"/><Relationship Id="rId27" Type="http://schemas.openxmlformats.org/officeDocument/2006/relationships/ctrlProp" Target="../ctrlProps/ctrlProp282.xml"/><Relationship Id="rId30" Type="http://schemas.openxmlformats.org/officeDocument/2006/relationships/ctrlProp" Target="../ctrlProps/ctrlProp285.xml"/><Relationship Id="rId35" Type="http://schemas.openxmlformats.org/officeDocument/2006/relationships/ctrlProp" Target="../ctrlProps/ctrlProp290.xml"/><Relationship Id="rId43" Type="http://schemas.openxmlformats.org/officeDocument/2006/relationships/ctrlProp" Target="../ctrlProps/ctrlProp298.xml"/><Relationship Id="rId48" Type="http://schemas.openxmlformats.org/officeDocument/2006/relationships/ctrlProp" Target="../ctrlProps/ctrlProp303.xml"/><Relationship Id="rId8" Type="http://schemas.openxmlformats.org/officeDocument/2006/relationships/ctrlProp" Target="../ctrlProps/ctrlProp263.xml"/><Relationship Id="rId51" Type="http://schemas.openxmlformats.org/officeDocument/2006/relationships/ctrlProp" Target="../ctrlProps/ctrlProp306.xml"/><Relationship Id="rId3" Type="http://schemas.openxmlformats.org/officeDocument/2006/relationships/vmlDrawing" Target="../drawings/vmlDrawing6.vml"/><Relationship Id="rId12" Type="http://schemas.openxmlformats.org/officeDocument/2006/relationships/ctrlProp" Target="../ctrlProps/ctrlProp267.xml"/><Relationship Id="rId17" Type="http://schemas.openxmlformats.org/officeDocument/2006/relationships/ctrlProp" Target="../ctrlProps/ctrlProp272.xml"/><Relationship Id="rId25" Type="http://schemas.openxmlformats.org/officeDocument/2006/relationships/ctrlProp" Target="../ctrlProps/ctrlProp280.xml"/><Relationship Id="rId33" Type="http://schemas.openxmlformats.org/officeDocument/2006/relationships/ctrlProp" Target="../ctrlProps/ctrlProp288.xml"/><Relationship Id="rId38" Type="http://schemas.openxmlformats.org/officeDocument/2006/relationships/ctrlProp" Target="../ctrlProps/ctrlProp293.xml"/><Relationship Id="rId46" Type="http://schemas.openxmlformats.org/officeDocument/2006/relationships/ctrlProp" Target="../ctrlProps/ctrlProp301.xml"/><Relationship Id="rId20" Type="http://schemas.openxmlformats.org/officeDocument/2006/relationships/ctrlProp" Target="../ctrlProps/ctrlProp275.xml"/><Relationship Id="rId41" Type="http://schemas.openxmlformats.org/officeDocument/2006/relationships/ctrlProp" Target="../ctrlProps/ctrlProp296.xml"/><Relationship Id="rId1" Type="http://schemas.openxmlformats.org/officeDocument/2006/relationships/printerSettings" Target="../printerSettings/printerSettings6.bin"/><Relationship Id="rId6" Type="http://schemas.openxmlformats.org/officeDocument/2006/relationships/ctrlProp" Target="../ctrlProps/ctrlProp261.xml"/><Relationship Id="rId15" Type="http://schemas.openxmlformats.org/officeDocument/2006/relationships/ctrlProp" Target="../ctrlProps/ctrlProp270.xml"/><Relationship Id="rId23" Type="http://schemas.openxmlformats.org/officeDocument/2006/relationships/ctrlProp" Target="../ctrlProps/ctrlProp278.xml"/><Relationship Id="rId28" Type="http://schemas.openxmlformats.org/officeDocument/2006/relationships/ctrlProp" Target="../ctrlProps/ctrlProp283.xml"/><Relationship Id="rId36" Type="http://schemas.openxmlformats.org/officeDocument/2006/relationships/ctrlProp" Target="../ctrlProps/ctrlProp291.xml"/><Relationship Id="rId49" Type="http://schemas.openxmlformats.org/officeDocument/2006/relationships/ctrlProp" Target="../ctrlProps/ctrlProp30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7.xml"/><Relationship Id="rId18" Type="http://schemas.openxmlformats.org/officeDocument/2006/relationships/ctrlProp" Target="../ctrlProps/ctrlProp322.xml"/><Relationship Id="rId26" Type="http://schemas.openxmlformats.org/officeDocument/2006/relationships/ctrlProp" Target="../ctrlProps/ctrlProp330.xml"/><Relationship Id="rId39" Type="http://schemas.openxmlformats.org/officeDocument/2006/relationships/ctrlProp" Target="../ctrlProps/ctrlProp343.xml"/><Relationship Id="rId21" Type="http://schemas.openxmlformats.org/officeDocument/2006/relationships/ctrlProp" Target="../ctrlProps/ctrlProp325.xml"/><Relationship Id="rId34" Type="http://schemas.openxmlformats.org/officeDocument/2006/relationships/ctrlProp" Target="../ctrlProps/ctrlProp338.xml"/><Relationship Id="rId42" Type="http://schemas.openxmlformats.org/officeDocument/2006/relationships/ctrlProp" Target="../ctrlProps/ctrlProp346.xml"/><Relationship Id="rId47" Type="http://schemas.openxmlformats.org/officeDocument/2006/relationships/ctrlProp" Target="../ctrlProps/ctrlProp351.xml"/><Relationship Id="rId50" Type="http://schemas.openxmlformats.org/officeDocument/2006/relationships/ctrlProp" Target="../ctrlProps/ctrlProp354.xml"/><Relationship Id="rId7" Type="http://schemas.openxmlformats.org/officeDocument/2006/relationships/ctrlProp" Target="../ctrlProps/ctrlProp311.xml"/><Relationship Id="rId2" Type="http://schemas.openxmlformats.org/officeDocument/2006/relationships/drawing" Target="../drawings/drawing7.xml"/><Relationship Id="rId16" Type="http://schemas.openxmlformats.org/officeDocument/2006/relationships/ctrlProp" Target="../ctrlProps/ctrlProp320.xml"/><Relationship Id="rId29" Type="http://schemas.openxmlformats.org/officeDocument/2006/relationships/ctrlProp" Target="../ctrlProps/ctrlProp333.xml"/><Relationship Id="rId11" Type="http://schemas.openxmlformats.org/officeDocument/2006/relationships/ctrlProp" Target="../ctrlProps/ctrlProp315.xml"/><Relationship Id="rId24" Type="http://schemas.openxmlformats.org/officeDocument/2006/relationships/ctrlProp" Target="../ctrlProps/ctrlProp328.xml"/><Relationship Id="rId32" Type="http://schemas.openxmlformats.org/officeDocument/2006/relationships/ctrlProp" Target="../ctrlProps/ctrlProp336.xml"/><Relationship Id="rId37" Type="http://schemas.openxmlformats.org/officeDocument/2006/relationships/ctrlProp" Target="../ctrlProps/ctrlProp341.xml"/><Relationship Id="rId40" Type="http://schemas.openxmlformats.org/officeDocument/2006/relationships/ctrlProp" Target="../ctrlProps/ctrlProp344.xml"/><Relationship Id="rId45" Type="http://schemas.openxmlformats.org/officeDocument/2006/relationships/ctrlProp" Target="../ctrlProps/ctrlProp349.xml"/><Relationship Id="rId53" Type="http://schemas.openxmlformats.org/officeDocument/2006/relationships/comments" Target="../comments7.xml"/><Relationship Id="rId5" Type="http://schemas.openxmlformats.org/officeDocument/2006/relationships/ctrlProp" Target="../ctrlProps/ctrlProp309.xml"/><Relationship Id="rId10" Type="http://schemas.openxmlformats.org/officeDocument/2006/relationships/ctrlProp" Target="../ctrlProps/ctrlProp314.xml"/><Relationship Id="rId19" Type="http://schemas.openxmlformats.org/officeDocument/2006/relationships/ctrlProp" Target="../ctrlProps/ctrlProp323.xml"/><Relationship Id="rId31" Type="http://schemas.openxmlformats.org/officeDocument/2006/relationships/ctrlProp" Target="../ctrlProps/ctrlProp335.xml"/><Relationship Id="rId44" Type="http://schemas.openxmlformats.org/officeDocument/2006/relationships/ctrlProp" Target="../ctrlProps/ctrlProp348.xml"/><Relationship Id="rId52" Type="http://schemas.openxmlformats.org/officeDocument/2006/relationships/ctrlProp" Target="../ctrlProps/ctrlProp356.xml"/><Relationship Id="rId4" Type="http://schemas.openxmlformats.org/officeDocument/2006/relationships/ctrlProp" Target="../ctrlProps/ctrlProp308.xml"/><Relationship Id="rId9" Type="http://schemas.openxmlformats.org/officeDocument/2006/relationships/ctrlProp" Target="../ctrlProps/ctrlProp313.xml"/><Relationship Id="rId14" Type="http://schemas.openxmlformats.org/officeDocument/2006/relationships/ctrlProp" Target="../ctrlProps/ctrlProp318.xml"/><Relationship Id="rId22" Type="http://schemas.openxmlformats.org/officeDocument/2006/relationships/ctrlProp" Target="../ctrlProps/ctrlProp326.xml"/><Relationship Id="rId27" Type="http://schemas.openxmlformats.org/officeDocument/2006/relationships/ctrlProp" Target="../ctrlProps/ctrlProp331.xml"/><Relationship Id="rId30" Type="http://schemas.openxmlformats.org/officeDocument/2006/relationships/ctrlProp" Target="../ctrlProps/ctrlProp334.xml"/><Relationship Id="rId35" Type="http://schemas.openxmlformats.org/officeDocument/2006/relationships/ctrlProp" Target="../ctrlProps/ctrlProp339.xml"/><Relationship Id="rId43" Type="http://schemas.openxmlformats.org/officeDocument/2006/relationships/ctrlProp" Target="../ctrlProps/ctrlProp347.xml"/><Relationship Id="rId48" Type="http://schemas.openxmlformats.org/officeDocument/2006/relationships/ctrlProp" Target="../ctrlProps/ctrlProp352.xml"/><Relationship Id="rId8" Type="http://schemas.openxmlformats.org/officeDocument/2006/relationships/ctrlProp" Target="../ctrlProps/ctrlProp312.xml"/><Relationship Id="rId51" Type="http://schemas.openxmlformats.org/officeDocument/2006/relationships/ctrlProp" Target="../ctrlProps/ctrlProp355.xml"/><Relationship Id="rId3" Type="http://schemas.openxmlformats.org/officeDocument/2006/relationships/vmlDrawing" Target="../drawings/vmlDrawing7.vml"/><Relationship Id="rId12" Type="http://schemas.openxmlformats.org/officeDocument/2006/relationships/ctrlProp" Target="../ctrlProps/ctrlProp316.xml"/><Relationship Id="rId17" Type="http://schemas.openxmlformats.org/officeDocument/2006/relationships/ctrlProp" Target="../ctrlProps/ctrlProp321.xml"/><Relationship Id="rId25" Type="http://schemas.openxmlformats.org/officeDocument/2006/relationships/ctrlProp" Target="../ctrlProps/ctrlProp329.xml"/><Relationship Id="rId33" Type="http://schemas.openxmlformats.org/officeDocument/2006/relationships/ctrlProp" Target="../ctrlProps/ctrlProp337.xml"/><Relationship Id="rId38" Type="http://schemas.openxmlformats.org/officeDocument/2006/relationships/ctrlProp" Target="../ctrlProps/ctrlProp342.xml"/><Relationship Id="rId46" Type="http://schemas.openxmlformats.org/officeDocument/2006/relationships/ctrlProp" Target="../ctrlProps/ctrlProp350.xml"/><Relationship Id="rId20" Type="http://schemas.openxmlformats.org/officeDocument/2006/relationships/ctrlProp" Target="../ctrlProps/ctrlProp324.xml"/><Relationship Id="rId41" Type="http://schemas.openxmlformats.org/officeDocument/2006/relationships/ctrlProp" Target="../ctrlProps/ctrlProp345.xml"/><Relationship Id="rId1" Type="http://schemas.openxmlformats.org/officeDocument/2006/relationships/printerSettings" Target="../printerSettings/printerSettings7.bin"/><Relationship Id="rId6" Type="http://schemas.openxmlformats.org/officeDocument/2006/relationships/ctrlProp" Target="../ctrlProps/ctrlProp310.xml"/><Relationship Id="rId15" Type="http://schemas.openxmlformats.org/officeDocument/2006/relationships/ctrlProp" Target="../ctrlProps/ctrlProp319.xml"/><Relationship Id="rId23" Type="http://schemas.openxmlformats.org/officeDocument/2006/relationships/ctrlProp" Target="../ctrlProps/ctrlProp327.xml"/><Relationship Id="rId28" Type="http://schemas.openxmlformats.org/officeDocument/2006/relationships/ctrlProp" Target="../ctrlProps/ctrlProp332.xml"/><Relationship Id="rId36" Type="http://schemas.openxmlformats.org/officeDocument/2006/relationships/ctrlProp" Target="../ctrlProps/ctrlProp340.xml"/><Relationship Id="rId49" Type="http://schemas.openxmlformats.org/officeDocument/2006/relationships/ctrlProp" Target="../ctrlProps/ctrlProp353.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6.xml"/><Relationship Id="rId18" Type="http://schemas.openxmlformats.org/officeDocument/2006/relationships/ctrlProp" Target="../ctrlProps/ctrlProp371.xml"/><Relationship Id="rId26" Type="http://schemas.openxmlformats.org/officeDocument/2006/relationships/ctrlProp" Target="../ctrlProps/ctrlProp379.xml"/><Relationship Id="rId39" Type="http://schemas.openxmlformats.org/officeDocument/2006/relationships/ctrlProp" Target="../ctrlProps/ctrlProp392.xml"/><Relationship Id="rId21" Type="http://schemas.openxmlformats.org/officeDocument/2006/relationships/ctrlProp" Target="../ctrlProps/ctrlProp374.xml"/><Relationship Id="rId34" Type="http://schemas.openxmlformats.org/officeDocument/2006/relationships/ctrlProp" Target="../ctrlProps/ctrlProp387.xml"/><Relationship Id="rId42" Type="http://schemas.openxmlformats.org/officeDocument/2006/relationships/ctrlProp" Target="../ctrlProps/ctrlProp395.xml"/><Relationship Id="rId47" Type="http://schemas.openxmlformats.org/officeDocument/2006/relationships/ctrlProp" Target="../ctrlProps/ctrlProp400.xml"/><Relationship Id="rId50" Type="http://schemas.openxmlformats.org/officeDocument/2006/relationships/ctrlProp" Target="../ctrlProps/ctrlProp403.xml"/><Relationship Id="rId7" Type="http://schemas.openxmlformats.org/officeDocument/2006/relationships/ctrlProp" Target="../ctrlProps/ctrlProp360.xml"/><Relationship Id="rId2" Type="http://schemas.openxmlformats.org/officeDocument/2006/relationships/drawing" Target="../drawings/drawing8.xml"/><Relationship Id="rId16" Type="http://schemas.openxmlformats.org/officeDocument/2006/relationships/ctrlProp" Target="../ctrlProps/ctrlProp369.xml"/><Relationship Id="rId29" Type="http://schemas.openxmlformats.org/officeDocument/2006/relationships/ctrlProp" Target="../ctrlProps/ctrlProp382.xml"/><Relationship Id="rId11" Type="http://schemas.openxmlformats.org/officeDocument/2006/relationships/ctrlProp" Target="../ctrlProps/ctrlProp364.xml"/><Relationship Id="rId24" Type="http://schemas.openxmlformats.org/officeDocument/2006/relationships/ctrlProp" Target="../ctrlProps/ctrlProp377.xml"/><Relationship Id="rId32" Type="http://schemas.openxmlformats.org/officeDocument/2006/relationships/ctrlProp" Target="../ctrlProps/ctrlProp385.xml"/><Relationship Id="rId37" Type="http://schemas.openxmlformats.org/officeDocument/2006/relationships/ctrlProp" Target="../ctrlProps/ctrlProp390.xml"/><Relationship Id="rId40" Type="http://schemas.openxmlformats.org/officeDocument/2006/relationships/ctrlProp" Target="../ctrlProps/ctrlProp393.xml"/><Relationship Id="rId45" Type="http://schemas.openxmlformats.org/officeDocument/2006/relationships/ctrlProp" Target="../ctrlProps/ctrlProp398.xml"/><Relationship Id="rId53" Type="http://schemas.openxmlformats.org/officeDocument/2006/relationships/comments" Target="../comments8.xml"/><Relationship Id="rId5" Type="http://schemas.openxmlformats.org/officeDocument/2006/relationships/ctrlProp" Target="../ctrlProps/ctrlProp358.xml"/><Relationship Id="rId10" Type="http://schemas.openxmlformats.org/officeDocument/2006/relationships/ctrlProp" Target="../ctrlProps/ctrlProp363.xml"/><Relationship Id="rId19" Type="http://schemas.openxmlformats.org/officeDocument/2006/relationships/ctrlProp" Target="../ctrlProps/ctrlProp372.xml"/><Relationship Id="rId31" Type="http://schemas.openxmlformats.org/officeDocument/2006/relationships/ctrlProp" Target="../ctrlProps/ctrlProp384.xml"/><Relationship Id="rId44" Type="http://schemas.openxmlformats.org/officeDocument/2006/relationships/ctrlProp" Target="../ctrlProps/ctrlProp397.xml"/><Relationship Id="rId52" Type="http://schemas.openxmlformats.org/officeDocument/2006/relationships/ctrlProp" Target="../ctrlProps/ctrlProp405.xml"/><Relationship Id="rId4" Type="http://schemas.openxmlformats.org/officeDocument/2006/relationships/ctrlProp" Target="../ctrlProps/ctrlProp357.xml"/><Relationship Id="rId9" Type="http://schemas.openxmlformats.org/officeDocument/2006/relationships/ctrlProp" Target="../ctrlProps/ctrlProp362.xml"/><Relationship Id="rId14" Type="http://schemas.openxmlformats.org/officeDocument/2006/relationships/ctrlProp" Target="../ctrlProps/ctrlProp367.xml"/><Relationship Id="rId22" Type="http://schemas.openxmlformats.org/officeDocument/2006/relationships/ctrlProp" Target="../ctrlProps/ctrlProp375.xml"/><Relationship Id="rId27" Type="http://schemas.openxmlformats.org/officeDocument/2006/relationships/ctrlProp" Target="../ctrlProps/ctrlProp380.xml"/><Relationship Id="rId30" Type="http://schemas.openxmlformats.org/officeDocument/2006/relationships/ctrlProp" Target="../ctrlProps/ctrlProp383.xml"/><Relationship Id="rId35" Type="http://schemas.openxmlformats.org/officeDocument/2006/relationships/ctrlProp" Target="../ctrlProps/ctrlProp388.xml"/><Relationship Id="rId43" Type="http://schemas.openxmlformats.org/officeDocument/2006/relationships/ctrlProp" Target="../ctrlProps/ctrlProp396.xml"/><Relationship Id="rId48" Type="http://schemas.openxmlformats.org/officeDocument/2006/relationships/ctrlProp" Target="../ctrlProps/ctrlProp401.xml"/><Relationship Id="rId8" Type="http://schemas.openxmlformats.org/officeDocument/2006/relationships/ctrlProp" Target="../ctrlProps/ctrlProp361.xml"/><Relationship Id="rId51" Type="http://schemas.openxmlformats.org/officeDocument/2006/relationships/ctrlProp" Target="../ctrlProps/ctrlProp404.xml"/><Relationship Id="rId3" Type="http://schemas.openxmlformats.org/officeDocument/2006/relationships/vmlDrawing" Target="../drawings/vmlDrawing8.vml"/><Relationship Id="rId12" Type="http://schemas.openxmlformats.org/officeDocument/2006/relationships/ctrlProp" Target="../ctrlProps/ctrlProp365.xml"/><Relationship Id="rId17" Type="http://schemas.openxmlformats.org/officeDocument/2006/relationships/ctrlProp" Target="../ctrlProps/ctrlProp370.xml"/><Relationship Id="rId25" Type="http://schemas.openxmlformats.org/officeDocument/2006/relationships/ctrlProp" Target="../ctrlProps/ctrlProp378.xml"/><Relationship Id="rId33" Type="http://schemas.openxmlformats.org/officeDocument/2006/relationships/ctrlProp" Target="../ctrlProps/ctrlProp386.xml"/><Relationship Id="rId38" Type="http://schemas.openxmlformats.org/officeDocument/2006/relationships/ctrlProp" Target="../ctrlProps/ctrlProp391.xml"/><Relationship Id="rId46" Type="http://schemas.openxmlformats.org/officeDocument/2006/relationships/ctrlProp" Target="../ctrlProps/ctrlProp399.xml"/><Relationship Id="rId20" Type="http://schemas.openxmlformats.org/officeDocument/2006/relationships/ctrlProp" Target="../ctrlProps/ctrlProp373.xml"/><Relationship Id="rId41" Type="http://schemas.openxmlformats.org/officeDocument/2006/relationships/ctrlProp" Target="../ctrlProps/ctrlProp394.xml"/><Relationship Id="rId1" Type="http://schemas.openxmlformats.org/officeDocument/2006/relationships/printerSettings" Target="../printerSettings/printerSettings8.bin"/><Relationship Id="rId6" Type="http://schemas.openxmlformats.org/officeDocument/2006/relationships/ctrlProp" Target="../ctrlProps/ctrlProp359.xml"/><Relationship Id="rId15" Type="http://schemas.openxmlformats.org/officeDocument/2006/relationships/ctrlProp" Target="../ctrlProps/ctrlProp368.xml"/><Relationship Id="rId23" Type="http://schemas.openxmlformats.org/officeDocument/2006/relationships/ctrlProp" Target="../ctrlProps/ctrlProp376.xml"/><Relationship Id="rId28" Type="http://schemas.openxmlformats.org/officeDocument/2006/relationships/ctrlProp" Target="../ctrlProps/ctrlProp381.xml"/><Relationship Id="rId36" Type="http://schemas.openxmlformats.org/officeDocument/2006/relationships/ctrlProp" Target="../ctrlProps/ctrlProp389.xml"/><Relationship Id="rId49" Type="http://schemas.openxmlformats.org/officeDocument/2006/relationships/ctrlProp" Target="../ctrlProps/ctrlProp402.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5.xml"/><Relationship Id="rId18" Type="http://schemas.openxmlformats.org/officeDocument/2006/relationships/ctrlProp" Target="../ctrlProps/ctrlProp420.xml"/><Relationship Id="rId26" Type="http://schemas.openxmlformats.org/officeDocument/2006/relationships/ctrlProp" Target="../ctrlProps/ctrlProp428.xml"/><Relationship Id="rId39" Type="http://schemas.openxmlformats.org/officeDocument/2006/relationships/ctrlProp" Target="../ctrlProps/ctrlProp441.xml"/><Relationship Id="rId21" Type="http://schemas.openxmlformats.org/officeDocument/2006/relationships/ctrlProp" Target="../ctrlProps/ctrlProp423.xml"/><Relationship Id="rId34" Type="http://schemas.openxmlformats.org/officeDocument/2006/relationships/ctrlProp" Target="../ctrlProps/ctrlProp436.xml"/><Relationship Id="rId42" Type="http://schemas.openxmlformats.org/officeDocument/2006/relationships/ctrlProp" Target="../ctrlProps/ctrlProp444.xml"/><Relationship Id="rId47" Type="http://schemas.openxmlformats.org/officeDocument/2006/relationships/ctrlProp" Target="../ctrlProps/ctrlProp449.xml"/><Relationship Id="rId50" Type="http://schemas.openxmlformats.org/officeDocument/2006/relationships/ctrlProp" Target="../ctrlProps/ctrlProp452.xml"/><Relationship Id="rId7" Type="http://schemas.openxmlformats.org/officeDocument/2006/relationships/ctrlProp" Target="../ctrlProps/ctrlProp409.xml"/><Relationship Id="rId2" Type="http://schemas.openxmlformats.org/officeDocument/2006/relationships/drawing" Target="../drawings/drawing9.xml"/><Relationship Id="rId16" Type="http://schemas.openxmlformats.org/officeDocument/2006/relationships/ctrlProp" Target="../ctrlProps/ctrlProp418.xml"/><Relationship Id="rId29" Type="http://schemas.openxmlformats.org/officeDocument/2006/relationships/ctrlProp" Target="../ctrlProps/ctrlProp431.xml"/><Relationship Id="rId11" Type="http://schemas.openxmlformats.org/officeDocument/2006/relationships/ctrlProp" Target="../ctrlProps/ctrlProp413.xml"/><Relationship Id="rId24" Type="http://schemas.openxmlformats.org/officeDocument/2006/relationships/ctrlProp" Target="../ctrlProps/ctrlProp426.xml"/><Relationship Id="rId32" Type="http://schemas.openxmlformats.org/officeDocument/2006/relationships/ctrlProp" Target="../ctrlProps/ctrlProp434.xml"/><Relationship Id="rId37" Type="http://schemas.openxmlformats.org/officeDocument/2006/relationships/ctrlProp" Target="../ctrlProps/ctrlProp439.xml"/><Relationship Id="rId40" Type="http://schemas.openxmlformats.org/officeDocument/2006/relationships/ctrlProp" Target="../ctrlProps/ctrlProp442.xml"/><Relationship Id="rId45" Type="http://schemas.openxmlformats.org/officeDocument/2006/relationships/ctrlProp" Target="../ctrlProps/ctrlProp447.xml"/><Relationship Id="rId53" Type="http://schemas.openxmlformats.org/officeDocument/2006/relationships/comments" Target="../comments9.xml"/><Relationship Id="rId5" Type="http://schemas.openxmlformats.org/officeDocument/2006/relationships/ctrlProp" Target="../ctrlProps/ctrlProp407.xml"/><Relationship Id="rId10" Type="http://schemas.openxmlformats.org/officeDocument/2006/relationships/ctrlProp" Target="../ctrlProps/ctrlProp412.xml"/><Relationship Id="rId19" Type="http://schemas.openxmlformats.org/officeDocument/2006/relationships/ctrlProp" Target="../ctrlProps/ctrlProp421.xml"/><Relationship Id="rId31" Type="http://schemas.openxmlformats.org/officeDocument/2006/relationships/ctrlProp" Target="../ctrlProps/ctrlProp433.xml"/><Relationship Id="rId44" Type="http://schemas.openxmlformats.org/officeDocument/2006/relationships/ctrlProp" Target="../ctrlProps/ctrlProp446.xml"/><Relationship Id="rId52" Type="http://schemas.openxmlformats.org/officeDocument/2006/relationships/ctrlProp" Target="../ctrlProps/ctrlProp454.xml"/><Relationship Id="rId4" Type="http://schemas.openxmlformats.org/officeDocument/2006/relationships/ctrlProp" Target="../ctrlProps/ctrlProp406.xml"/><Relationship Id="rId9" Type="http://schemas.openxmlformats.org/officeDocument/2006/relationships/ctrlProp" Target="../ctrlProps/ctrlProp411.xml"/><Relationship Id="rId14" Type="http://schemas.openxmlformats.org/officeDocument/2006/relationships/ctrlProp" Target="../ctrlProps/ctrlProp416.xml"/><Relationship Id="rId22" Type="http://schemas.openxmlformats.org/officeDocument/2006/relationships/ctrlProp" Target="../ctrlProps/ctrlProp424.xml"/><Relationship Id="rId27" Type="http://schemas.openxmlformats.org/officeDocument/2006/relationships/ctrlProp" Target="../ctrlProps/ctrlProp429.xml"/><Relationship Id="rId30" Type="http://schemas.openxmlformats.org/officeDocument/2006/relationships/ctrlProp" Target="../ctrlProps/ctrlProp432.xml"/><Relationship Id="rId35" Type="http://schemas.openxmlformats.org/officeDocument/2006/relationships/ctrlProp" Target="../ctrlProps/ctrlProp437.xml"/><Relationship Id="rId43" Type="http://schemas.openxmlformats.org/officeDocument/2006/relationships/ctrlProp" Target="../ctrlProps/ctrlProp445.xml"/><Relationship Id="rId48" Type="http://schemas.openxmlformats.org/officeDocument/2006/relationships/ctrlProp" Target="../ctrlProps/ctrlProp450.xml"/><Relationship Id="rId8" Type="http://schemas.openxmlformats.org/officeDocument/2006/relationships/ctrlProp" Target="../ctrlProps/ctrlProp410.xml"/><Relationship Id="rId51" Type="http://schemas.openxmlformats.org/officeDocument/2006/relationships/ctrlProp" Target="../ctrlProps/ctrlProp453.xml"/><Relationship Id="rId3" Type="http://schemas.openxmlformats.org/officeDocument/2006/relationships/vmlDrawing" Target="../drawings/vmlDrawing9.vml"/><Relationship Id="rId12" Type="http://schemas.openxmlformats.org/officeDocument/2006/relationships/ctrlProp" Target="../ctrlProps/ctrlProp414.xml"/><Relationship Id="rId17" Type="http://schemas.openxmlformats.org/officeDocument/2006/relationships/ctrlProp" Target="../ctrlProps/ctrlProp419.xml"/><Relationship Id="rId25" Type="http://schemas.openxmlformats.org/officeDocument/2006/relationships/ctrlProp" Target="../ctrlProps/ctrlProp427.xml"/><Relationship Id="rId33" Type="http://schemas.openxmlformats.org/officeDocument/2006/relationships/ctrlProp" Target="../ctrlProps/ctrlProp435.xml"/><Relationship Id="rId38" Type="http://schemas.openxmlformats.org/officeDocument/2006/relationships/ctrlProp" Target="../ctrlProps/ctrlProp440.xml"/><Relationship Id="rId46" Type="http://schemas.openxmlformats.org/officeDocument/2006/relationships/ctrlProp" Target="../ctrlProps/ctrlProp448.xml"/><Relationship Id="rId20" Type="http://schemas.openxmlformats.org/officeDocument/2006/relationships/ctrlProp" Target="../ctrlProps/ctrlProp422.xml"/><Relationship Id="rId41" Type="http://schemas.openxmlformats.org/officeDocument/2006/relationships/ctrlProp" Target="../ctrlProps/ctrlProp443.xml"/><Relationship Id="rId1" Type="http://schemas.openxmlformats.org/officeDocument/2006/relationships/printerSettings" Target="../printerSettings/printerSettings9.bin"/><Relationship Id="rId6" Type="http://schemas.openxmlformats.org/officeDocument/2006/relationships/ctrlProp" Target="../ctrlProps/ctrlProp408.xml"/><Relationship Id="rId15" Type="http://schemas.openxmlformats.org/officeDocument/2006/relationships/ctrlProp" Target="../ctrlProps/ctrlProp417.xml"/><Relationship Id="rId23" Type="http://schemas.openxmlformats.org/officeDocument/2006/relationships/ctrlProp" Target="../ctrlProps/ctrlProp425.xml"/><Relationship Id="rId28" Type="http://schemas.openxmlformats.org/officeDocument/2006/relationships/ctrlProp" Target="../ctrlProps/ctrlProp430.xml"/><Relationship Id="rId36" Type="http://schemas.openxmlformats.org/officeDocument/2006/relationships/ctrlProp" Target="../ctrlProps/ctrlProp438.xml"/><Relationship Id="rId49" Type="http://schemas.openxmlformats.org/officeDocument/2006/relationships/ctrlProp" Target="../ctrlProps/ctrlProp45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codeName="Sheet1">
    <pageSetUpPr fitToPage="1"/>
  </sheetPr>
  <dimension ref="A1:CC250"/>
  <sheetViews>
    <sheetView tabSelected="1" view="pageBreakPreview" zoomScaleNormal="120" zoomScaleSheetLayoutView="100" zoomScalePageLayoutView="64" workbookViewId="0">
      <selection activeCell="H12" sqref="H12:AK12"/>
    </sheetView>
  </sheetViews>
  <sheetFormatPr defaultColWidth="9" defaultRowHeight="13.5"/>
  <cols>
    <col min="1" max="1" width="2.125" style="157" customWidth="1"/>
    <col min="2" max="2" width="3.125" style="157" customWidth="1"/>
    <col min="3" max="7" width="2.625" style="157" customWidth="1"/>
    <col min="8" max="27" width="2.5" style="157" customWidth="1"/>
    <col min="28" max="28" width="3.5" style="157" customWidth="1"/>
    <col min="29" max="36" width="2.5" style="157" customWidth="1"/>
    <col min="37" max="37" width="2.875" style="157" customWidth="1"/>
    <col min="38" max="38" width="2.5" style="157" customWidth="1"/>
    <col min="39" max="39" width="6.875" style="157" customWidth="1"/>
    <col min="40" max="43" width="5.375" style="157" customWidth="1"/>
    <col min="44" max="44" width="7.375" style="157" customWidth="1"/>
    <col min="45" max="52" width="5.375" style="157" customWidth="1"/>
    <col min="53" max="55" width="5.5" style="157" customWidth="1"/>
    <col min="56" max="56" width="5.875" style="157" customWidth="1"/>
    <col min="57" max="57" width="6" style="157" customWidth="1"/>
    <col min="58" max="58" width="5.625" style="157" customWidth="1"/>
    <col min="59" max="67" width="4.125" style="157" customWidth="1"/>
    <col min="68" max="69" width="9" style="157"/>
    <col min="70" max="70" width="9" style="157" customWidth="1"/>
    <col min="71" max="16384" width="9" style="157"/>
  </cols>
  <sheetData>
    <row r="1" spans="1:39" ht="18.75" customHeight="1">
      <c r="A1" s="155"/>
      <c r="B1" s="156" t="s">
        <v>2182</v>
      </c>
      <c r="C1" s="72"/>
      <c r="D1" s="72"/>
      <c r="E1" s="72"/>
      <c r="F1" s="72"/>
      <c r="G1" s="72"/>
      <c r="H1" s="72"/>
      <c r="I1" s="72"/>
      <c r="J1" s="72"/>
      <c r="K1" s="72"/>
      <c r="L1" s="72"/>
      <c r="M1" s="72"/>
      <c r="N1" s="72"/>
      <c r="O1" s="72"/>
      <c r="P1" s="72"/>
      <c r="Q1" s="72"/>
      <c r="R1" s="72"/>
      <c r="S1" s="72"/>
      <c r="T1" s="72"/>
      <c r="U1" s="72"/>
      <c r="V1" s="72"/>
      <c r="W1" s="72"/>
      <c r="X1" s="72"/>
      <c r="Y1" s="72"/>
      <c r="Z1" s="947" t="s">
        <v>25</v>
      </c>
      <c r="AA1" s="947"/>
      <c r="AB1" s="947"/>
      <c r="AC1" s="947"/>
      <c r="AD1" s="948" t="s">
        <v>2334</v>
      </c>
      <c r="AE1" s="948"/>
      <c r="AF1" s="948"/>
      <c r="AG1" s="948"/>
      <c r="AH1" s="948"/>
      <c r="AI1" s="948"/>
      <c r="AJ1" s="948"/>
      <c r="AK1" s="948"/>
      <c r="AL1" s="155"/>
    </row>
    <row r="2" spans="1:39" ht="10.5" customHeight="1">
      <c r="A2" s="155"/>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155"/>
    </row>
    <row r="3" spans="1:39" ht="24" customHeight="1">
      <c r="A3" s="155"/>
      <c r="B3" s="949" t="s">
        <v>2205</v>
      </c>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c r="AD3" s="949"/>
      <c r="AE3" s="949"/>
      <c r="AF3" s="949"/>
      <c r="AG3" s="949"/>
      <c r="AH3" s="949"/>
      <c r="AI3" s="949"/>
      <c r="AJ3" s="949"/>
      <c r="AK3" s="949"/>
      <c r="AL3" s="158"/>
      <c r="AM3" s="159"/>
    </row>
    <row r="4" spans="1:39" ht="9" customHeight="1">
      <c r="A4" s="155"/>
      <c r="B4" s="160"/>
      <c r="C4" s="161"/>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155"/>
    </row>
    <row r="5" spans="1:39" ht="19.5" customHeight="1">
      <c r="A5" s="155"/>
      <c r="B5" s="162" t="s">
        <v>2018</v>
      </c>
      <c r="C5" s="162"/>
      <c r="D5" s="162"/>
      <c r="E5" s="162"/>
      <c r="F5" s="162"/>
      <c r="G5" s="162"/>
      <c r="H5" s="162"/>
      <c r="I5" s="162"/>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55"/>
    </row>
    <row r="6" spans="1:39" s="165" customFormat="1" ht="13.5" customHeight="1">
      <c r="A6" s="164"/>
      <c r="B6" s="950" t="s">
        <v>21</v>
      </c>
      <c r="C6" s="951"/>
      <c r="D6" s="951"/>
      <c r="E6" s="951"/>
      <c r="F6" s="951"/>
      <c r="G6" s="952"/>
      <c r="H6" s="542" t="s">
        <v>2335</v>
      </c>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2"/>
      <c r="AH6" s="542"/>
      <c r="AI6" s="542"/>
      <c r="AJ6" s="542"/>
      <c r="AK6" s="543"/>
      <c r="AL6" s="164"/>
    </row>
    <row r="7" spans="1:39" s="165" customFormat="1" ht="25.5" customHeight="1">
      <c r="A7" s="164"/>
      <c r="B7" s="953" t="s">
        <v>20</v>
      </c>
      <c r="C7" s="954"/>
      <c r="D7" s="954"/>
      <c r="E7" s="954"/>
      <c r="F7" s="954"/>
      <c r="G7" s="955"/>
      <c r="H7" s="956" t="s">
        <v>2335</v>
      </c>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7"/>
      <c r="AL7" s="164"/>
    </row>
    <row r="8" spans="1:39" s="165" customFormat="1" ht="12.75" customHeight="1">
      <c r="A8" s="164"/>
      <c r="B8" s="973" t="s">
        <v>2019</v>
      </c>
      <c r="C8" s="974"/>
      <c r="D8" s="974"/>
      <c r="E8" s="974"/>
      <c r="F8" s="974"/>
      <c r="G8" s="975"/>
      <c r="H8" s="166" t="s">
        <v>2183</v>
      </c>
      <c r="I8" s="540">
        <v>100</v>
      </c>
      <c r="J8" s="540"/>
      <c r="K8" s="167" t="s">
        <v>2185</v>
      </c>
      <c r="L8" s="540">
        <v>1234</v>
      </c>
      <c r="M8" s="541"/>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4"/>
    </row>
    <row r="9" spans="1:39" s="165" customFormat="1" ht="16.5" customHeight="1">
      <c r="A9" s="164"/>
      <c r="B9" s="960"/>
      <c r="C9" s="961"/>
      <c r="D9" s="961"/>
      <c r="E9" s="961"/>
      <c r="F9" s="961"/>
      <c r="G9" s="962"/>
      <c r="H9" s="976" t="s">
        <v>2336</v>
      </c>
      <c r="I9" s="977"/>
      <c r="J9" s="977"/>
      <c r="K9" s="977"/>
      <c r="L9" s="977"/>
      <c r="M9" s="977"/>
      <c r="N9" s="977"/>
      <c r="O9" s="977"/>
      <c r="P9" s="977"/>
      <c r="Q9" s="977"/>
      <c r="R9" s="977"/>
      <c r="S9" s="977"/>
      <c r="T9" s="977"/>
      <c r="U9" s="977"/>
      <c r="V9" s="977"/>
      <c r="W9" s="977"/>
      <c r="X9" s="977"/>
      <c r="Y9" s="977"/>
      <c r="Z9" s="977"/>
      <c r="AA9" s="977"/>
      <c r="AB9" s="977"/>
      <c r="AC9" s="977"/>
      <c r="AD9" s="977"/>
      <c r="AE9" s="977"/>
      <c r="AF9" s="977"/>
      <c r="AG9" s="977"/>
      <c r="AH9" s="977"/>
      <c r="AI9" s="977"/>
      <c r="AJ9" s="977"/>
      <c r="AK9" s="978"/>
      <c r="AL9" s="164"/>
    </row>
    <row r="10" spans="1:39" s="165" customFormat="1" ht="16.5" customHeight="1">
      <c r="A10" s="164"/>
      <c r="B10" s="960"/>
      <c r="C10" s="961"/>
      <c r="D10" s="961"/>
      <c r="E10" s="961"/>
      <c r="F10" s="961"/>
      <c r="G10" s="962"/>
      <c r="H10" s="979" t="s">
        <v>2337</v>
      </c>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4"/>
      <c r="AL10" s="164"/>
    </row>
    <row r="11" spans="1:39" s="165" customFormat="1" ht="13.5" customHeight="1">
      <c r="A11" s="164"/>
      <c r="B11" s="980" t="s">
        <v>21</v>
      </c>
      <c r="C11" s="981"/>
      <c r="D11" s="981"/>
      <c r="E11" s="981"/>
      <c r="F11" s="981"/>
      <c r="G11" s="982"/>
      <c r="H11" s="542" t="s">
        <v>2338</v>
      </c>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3"/>
      <c r="AL11" s="164"/>
    </row>
    <row r="12" spans="1:39" s="165" customFormat="1" ht="22.5" customHeight="1">
      <c r="A12" s="164"/>
      <c r="B12" s="960" t="s">
        <v>2020</v>
      </c>
      <c r="C12" s="961"/>
      <c r="D12" s="961"/>
      <c r="E12" s="961"/>
      <c r="F12" s="961"/>
      <c r="G12" s="962"/>
      <c r="H12" s="963" t="s">
        <v>2339</v>
      </c>
      <c r="I12" s="963"/>
      <c r="J12" s="963"/>
      <c r="K12" s="963"/>
      <c r="L12" s="963"/>
      <c r="M12" s="963"/>
      <c r="N12" s="963"/>
      <c r="O12" s="963"/>
      <c r="P12" s="963"/>
      <c r="Q12" s="963"/>
      <c r="R12" s="963"/>
      <c r="S12" s="963"/>
      <c r="T12" s="963"/>
      <c r="U12" s="963"/>
      <c r="V12" s="963"/>
      <c r="W12" s="963"/>
      <c r="X12" s="963"/>
      <c r="Y12" s="963"/>
      <c r="Z12" s="963"/>
      <c r="AA12" s="963"/>
      <c r="AB12" s="963"/>
      <c r="AC12" s="963"/>
      <c r="AD12" s="963"/>
      <c r="AE12" s="963"/>
      <c r="AF12" s="963"/>
      <c r="AG12" s="963"/>
      <c r="AH12" s="963"/>
      <c r="AI12" s="963"/>
      <c r="AJ12" s="963"/>
      <c r="AK12" s="964"/>
      <c r="AL12" s="164"/>
    </row>
    <row r="13" spans="1:39" s="165" customFormat="1" ht="18.75" customHeight="1">
      <c r="A13" s="164"/>
      <c r="B13" s="965" t="s">
        <v>2021</v>
      </c>
      <c r="C13" s="965"/>
      <c r="D13" s="965"/>
      <c r="E13" s="965"/>
      <c r="F13" s="965"/>
      <c r="G13" s="965"/>
      <c r="H13" s="966" t="s">
        <v>24</v>
      </c>
      <c r="I13" s="965"/>
      <c r="J13" s="965"/>
      <c r="K13" s="965"/>
      <c r="L13" s="967" t="s">
        <v>2340</v>
      </c>
      <c r="M13" s="968"/>
      <c r="N13" s="968"/>
      <c r="O13" s="968"/>
      <c r="P13" s="968"/>
      <c r="Q13" s="968"/>
      <c r="R13" s="968"/>
      <c r="S13" s="968"/>
      <c r="T13" s="968"/>
      <c r="U13" s="969"/>
      <c r="V13" s="970" t="s">
        <v>2184</v>
      </c>
      <c r="W13" s="971"/>
      <c r="X13" s="971"/>
      <c r="Y13" s="966"/>
      <c r="Z13" s="972" t="s">
        <v>2341</v>
      </c>
      <c r="AA13" s="968"/>
      <c r="AB13" s="968"/>
      <c r="AC13" s="968"/>
      <c r="AD13" s="968"/>
      <c r="AE13" s="968"/>
      <c r="AF13" s="968"/>
      <c r="AG13" s="968"/>
      <c r="AH13" s="968"/>
      <c r="AI13" s="968"/>
      <c r="AJ13" s="968"/>
      <c r="AK13" s="969"/>
      <c r="AL13" s="164"/>
    </row>
    <row r="14" spans="1:39" ht="7.5" customHeight="1">
      <c r="A14" s="155"/>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155"/>
    </row>
    <row r="15" spans="1:39" ht="18" customHeight="1">
      <c r="A15" s="155"/>
      <c r="B15" s="171" t="s">
        <v>28</v>
      </c>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55"/>
    </row>
    <row r="16" spans="1:39" ht="18.75" customHeight="1">
      <c r="A16" s="155"/>
      <c r="B16" s="173" t="s">
        <v>29</v>
      </c>
      <c r="C16" s="174"/>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155"/>
    </row>
    <row r="17" spans="1:55" ht="18.75" customHeight="1">
      <c r="B17" s="560" t="s">
        <v>30</v>
      </c>
      <c r="C17" s="561"/>
      <c r="D17" s="561"/>
      <c r="E17" s="561"/>
      <c r="F17" s="561"/>
      <c r="G17" s="561"/>
      <c r="H17" s="561"/>
      <c r="I17" s="561"/>
      <c r="J17" s="561"/>
      <c r="K17" s="561"/>
      <c r="L17" s="561"/>
      <c r="M17" s="561"/>
      <c r="N17" s="561"/>
      <c r="O17" s="561"/>
      <c r="P17" s="561"/>
      <c r="Q17" s="561"/>
      <c r="R17" s="561"/>
      <c r="S17" s="561"/>
      <c r="T17" s="561"/>
      <c r="U17" s="561"/>
      <c r="V17" s="561"/>
      <c r="W17" s="562"/>
      <c r="X17" s="72"/>
      <c r="Y17" s="72"/>
      <c r="Z17" s="72"/>
      <c r="AA17" s="72"/>
      <c r="AB17" s="72"/>
      <c r="AC17" s="72"/>
      <c r="AD17" s="72"/>
      <c r="AE17" s="72"/>
      <c r="AF17" s="72"/>
      <c r="AG17" s="72"/>
      <c r="AH17" s="72"/>
      <c r="AI17" s="72"/>
      <c r="AJ17" s="72"/>
      <c r="AK17" s="72"/>
      <c r="AL17" s="155"/>
    </row>
    <row r="18" spans="1:55" ht="26.25" customHeight="1">
      <c r="A18" s="155"/>
      <c r="B18" s="175" t="s">
        <v>32</v>
      </c>
      <c r="C18" s="548" t="s">
        <v>33</v>
      </c>
      <c r="D18" s="548"/>
      <c r="E18" s="548"/>
      <c r="F18" s="548"/>
      <c r="G18" s="548"/>
      <c r="H18" s="548"/>
      <c r="I18" s="548"/>
      <c r="J18" s="548"/>
      <c r="K18" s="548"/>
      <c r="L18" s="548"/>
      <c r="M18" s="548"/>
      <c r="N18" s="548"/>
      <c r="O18" s="548"/>
      <c r="P18" s="563"/>
      <c r="Q18" s="549">
        <f>SUM('別紙様式6-2 事業所個票１:事業所個票10'!V51,'別紙様式6-2 事業所個票１:事業所個票10'!AC51)</f>
        <v>8366100</v>
      </c>
      <c r="R18" s="550"/>
      <c r="S18" s="550"/>
      <c r="T18" s="550"/>
      <c r="U18" s="550"/>
      <c r="V18" s="551"/>
      <c r="W18" s="176" t="s">
        <v>2204</v>
      </c>
      <c r="X18" s="155"/>
      <c r="Y18" s="155"/>
      <c r="Z18" s="72"/>
      <c r="AA18" s="72"/>
      <c r="AB18" s="72"/>
      <c r="AC18" s="72"/>
      <c r="AD18" s="155"/>
      <c r="AE18" s="155"/>
      <c r="AF18" s="155"/>
      <c r="AG18" s="155"/>
      <c r="AH18" s="155"/>
      <c r="AI18" s="155"/>
      <c r="AJ18" s="155"/>
      <c r="AK18" s="155"/>
      <c r="AL18" s="155"/>
    </row>
    <row r="19" spans="1:55" ht="26.25" customHeight="1" thickBot="1">
      <c r="A19" s="155"/>
      <c r="B19" s="177"/>
      <c r="C19" s="178" t="s">
        <v>34</v>
      </c>
      <c r="D19" s="547" t="s">
        <v>35</v>
      </c>
      <c r="E19" s="547"/>
      <c r="F19" s="547"/>
      <c r="G19" s="547"/>
      <c r="H19" s="547"/>
      <c r="I19" s="547"/>
      <c r="J19" s="547"/>
      <c r="K19" s="547"/>
      <c r="L19" s="547"/>
      <c r="M19" s="547"/>
      <c r="N19" s="547"/>
      <c r="O19" s="547"/>
      <c r="P19" s="564"/>
      <c r="Q19" s="549">
        <f>SUM('別紙様式6-2 事業所個票１:事業所個票10'!BI51)</f>
        <v>3977100</v>
      </c>
      <c r="R19" s="550"/>
      <c r="S19" s="550"/>
      <c r="T19" s="550"/>
      <c r="U19" s="550"/>
      <c r="V19" s="551"/>
      <c r="W19" s="176" t="s">
        <v>31</v>
      </c>
      <c r="X19" s="155"/>
      <c r="Y19" s="155"/>
      <c r="Z19" s="72"/>
      <c r="AA19" s="72"/>
      <c r="AB19" s="155"/>
      <c r="AC19" s="155"/>
      <c r="AD19" s="155"/>
      <c r="AE19" s="155"/>
      <c r="AF19" s="155"/>
      <c r="AG19" s="155"/>
      <c r="AH19" s="155"/>
      <c r="AI19" s="155"/>
      <c r="AJ19" s="155"/>
      <c r="AK19" s="155"/>
      <c r="AL19" s="155"/>
    </row>
    <row r="20" spans="1:55" ht="30" customHeight="1" thickBot="1">
      <c r="A20" s="155"/>
      <c r="B20" s="179"/>
      <c r="C20" s="180"/>
      <c r="D20" s="181" t="s">
        <v>36</v>
      </c>
      <c r="E20" s="547" t="s">
        <v>37</v>
      </c>
      <c r="F20" s="547"/>
      <c r="G20" s="547"/>
      <c r="H20" s="547"/>
      <c r="I20" s="547"/>
      <c r="J20" s="547"/>
      <c r="K20" s="547"/>
      <c r="L20" s="547"/>
      <c r="M20" s="547"/>
      <c r="N20" s="547"/>
      <c r="O20" s="547"/>
      <c r="P20" s="565"/>
      <c r="Q20" s="557">
        <v>1200000</v>
      </c>
      <c r="R20" s="558"/>
      <c r="S20" s="558"/>
      <c r="T20" s="558"/>
      <c r="U20" s="558"/>
      <c r="V20" s="559"/>
      <c r="W20" s="182" t="s">
        <v>31</v>
      </c>
      <c r="X20" s="72" t="s">
        <v>38</v>
      </c>
      <c r="Y20" s="183" t="str">
        <f>IF(Q20&gt;Q19,"×","")</f>
        <v/>
      </c>
      <c r="Z20" s="155"/>
      <c r="AA20" s="155"/>
      <c r="AB20" s="155"/>
      <c r="AC20" s="155"/>
      <c r="AD20" s="155"/>
      <c r="AE20" s="155"/>
      <c r="AF20" s="155"/>
      <c r="AG20" s="155"/>
      <c r="AH20" s="155"/>
      <c r="AI20" s="155"/>
      <c r="AJ20" s="155"/>
      <c r="AK20" s="155"/>
      <c r="AL20" s="155"/>
      <c r="AM20" s="544" t="s">
        <v>2074</v>
      </c>
      <c r="AN20" s="545"/>
      <c r="AO20" s="545"/>
      <c r="AP20" s="545"/>
      <c r="AQ20" s="545"/>
      <c r="AR20" s="545"/>
      <c r="AS20" s="545"/>
      <c r="AT20" s="545"/>
      <c r="AU20" s="545"/>
      <c r="AV20" s="545"/>
      <c r="AW20" s="545"/>
      <c r="AX20" s="545"/>
      <c r="AY20" s="545"/>
      <c r="AZ20" s="545"/>
      <c r="BA20" s="545"/>
      <c r="BB20" s="545"/>
      <c r="BC20" s="546"/>
    </row>
    <row r="21" spans="1:55" ht="28.5" customHeight="1" thickBot="1">
      <c r="A21" s="155"/>
      <c r="B21" s="184" t="s">
        <v>39</v>
      </c>
      <c r="C21" s="547" t="s">
        <v>2075</v>
      </c>
      <c r="D21" s="548"/>
      <c r="E21" s="548"/>
      <c r="F21" s="548"/>
      <c r="G21" s="548"/>
      <c r="H21" s="548"/>
      <c r="I21" s="548"/>
      <c r="J21" s="548"/>
      <c r="K21" s="548"/>
      <c r="L21" s="548"/>
      <c r="M21" s="548"/>
      <c r="N21" s="548"/>
      <c r="O21" s="548"/>
      <c r="P21" s="548"/>
      <c r="Q21" s="549">
        <f>Q18-Q20</f>
        <v>7166100</v>
      </c>
      <c r="R21" s="550"/>
      <c r="S21" s="550"/>
      <c r="T21" s="550"/>
      <c r="U21" s="550"/>
      <c r="V21" s="551"/>
      <c r="W21" s="185" t="s">
        <v>31</v>
      </c>
      <c r="X21" s="72" t="s">
        <v>38</v>
      </c>
      <c r="Y21" s="552" t="str">
        <f>IFERROR(IF(Q22&gt;=Q21,"○","×"),"")</f>
        <v>○</v>
      </c>
      <c r="Z21" s="155"/>
      <c r="AA21" s="155"/>
      <c r="AB21" s="155"/>
      <c r="AC21" s="155"/>
      <c r="AD21" s="155"/>
      <c r="AE21" s="155"/>
      <c r="AF21" s="155"/>
      <c r="AG21" s="155"/>
      <c r="AH21" s="155"/>
      <c r="AI21" s="155"/>
      <c r="AJ21" s="155"/>
      <c r="AK21" s="155"/>
      <c r="AL21" s="155"/>
      <c r="AM21" s="554" t="s">
        <v>2147</v>
      </c>
      <c r="AN21" s="555"/>
      <c r="AO21" s="555"/>
      <c r="AP21" s="555"/>
      <c r="AQ21" s="555"/>
      <c r="AR21" s="555"/>
      <c r="AS21" s="555"/>
      <c r="AT21" s="555"/>
      <c r="AU21" s="555"/>
      <c r="AV21" s="555"/>
      <c r="AW21" s="555"/>
      <c r="AX21" s="555"/>
      <c r="AY21" s="555"/>
      <c r="AZ21" s="555"/>
      <c r="BA21" s="555"/>
      <c r="BB21" s="555"/>
      <c r="BC21" s="556"/>
    </row>
    <row r="22" spans="1:55" ht="30" customHeight="1" thickBot="1">
      <c r="A22" s="155"/>
      <c r="B22" s="184" t="s">
        <v>40</v>
      </c>
      <c r="C22" s="547" t="s">
        <v>41</v>
      </c>
      <c r="D22" s="547"/>
      <c r="E22" s="547"/>
      <c r="F22" s="547"/>
      <c r="G22" s="547"/>
      <c r="H22" s="547"/>
      <c r="I22" s="547"/>
      <c r="J22" s="547"/>
      <c r="K22" s="547"/>
      <c r="L22" s="547"/>
      <c r="M22" s="547"/>
      <c r="N22" s="547"/>
      <c r="O22" s="547"/>
      <c r="P22" s="547"/>
      <c r="Q22" s="557">
        <v>8100000</v>
      </c>
      <c r="R22" s="558"/>
      <c r="S22" s="558"/>
      <c r="T22" s="558"/>
      <c r="U22" s="558"/>
      <c r="V22" s="559"/>
      <c r="W22" s="186" t="s">
        <v>31</v>
      </c>
      <c r="X22" s="72" t="s">
        <v>38</v>
      </c>
      <c r="Y22" s="553"/>
      <c r="Z22" s="72"/>
      <c r="AA22" s="72"/>
      <c r="AB22" s="155"/>
      <c r="AC22" s="155"/>
      <c r="AD22" s="155"/>
      <c r="AE22" s="155"/>
      <c r="AF22" s="155"/>
      <c r="AG22" s="155"/>
      <c r="AH22" s="155"/>
      <c r="AI22" s="155"/>
      <c r="AJ22" s="155"/>
      <c r="AK22" s="155"/>
      <c r="AL22" s="155"/>
    </row>
    <row r="23" spans="1:55" ht="12.75" customHeight="1">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155"/>
      <c r="AC23" s="155"/>
      <c r="AD23" s="155"/>
      <c r="AE23" s="155"/>
      <c r="AF23" s="155"/>
      <c r="AG23" s="155"/>
      <c r="AH23" s="155"/>
      <c r="AI23" s="155"/>
      <c r="AJ23" s="155"/>
      <c r="AK23" s="155"/>
      <c r="AL23" s="155"/>
    </row>
    <row r="24" spans="1:55" ht="17.25" customHeight="1" thickBot="1">
      <c r="A24" s="155"/>
      <c r="B24" s="560" t="s">
        <v>42</v>
      </c>
      <c r="C24" s="561"/>
      <c r="D24" s="561"/>
      <c r="E24" s="561"/>
      <c r="F24" s="561"/>
      <c r="G24" s="561"/>
      <c r="H24" s="561"/>
      <c r="I24" s="561"/>
      <c r="J24" s="561"/>
      <c r="K24" s="561"/>
      <c r="L24" s="561"/>
      <c r="M24" s="561"/>
      <c r="N24" s="561"/>
      <c r="O24" s="561"/>
      <c r="P24" s="561"/>
      <c r="Q24" s="983"/>
      <c r="R24" s="983"/>
      <c r="S24" s="983"/>
      <c r="T24" s="983"/>
      <c r="U24" s="983"/>
      <c r="V24" s="983"/>
      <c r="W24" s="562"/>
      <c r="X24" s="72"/>
      <c r="Y24" s="72"/>
      <c r="Z24" s="72"/>
      <c r="AA24" s="72"/>
      <c r="AB24" s="155"/>
      <c r="AC24" s="155"/>
      <c r="AD24" s="155"/>
      <c r="AE24" s="155"/>
      <c r="AF24" s="155"/>
      <c r="AG24" s="155"/>
      <c r="AH24" s="155"/>
      <c r="AI24" s="155"/>
      <c r="AJ24" s="155"/>
      <c r="AK24" s="155"/>
      <c r="AL24" s="155"/>
    </row>
    <row r="25" spans="1:55" ht="27" customHeight="1" thickBot="1">
      <c r="A25" s="155"/>
      <c r="B25" s="184" t="s">
        <v>43</v>
      </c>
      <c r="C25" s="547" t="s">
        <v>2076</v>
      </c>
      <c r="D25" s="547"/>
      <c r="E25" s="547"/>
      <c r="F25" s="547"/>
      <c r="G25" s="547"/>
      <c r="H25" s="547"/>
      <c r="I25" s="547"/>
      <c r="J25" s="547"/>
      <c r="K25" s="547"/>
      <c r="L25" s="547"/>
      <c r="M25" s="547"/>
      <c r="N25" s="547"/>
      <c r="O25" s="547"/>
      <c r="P25" s="564"/>
      <c r="Q25" s="944">
        <f>Q19-Q20</f>
        <v>2777100</v>
      </c>
      <c r="R25" s="945"/>
      <c r="S25" s="945"/>
      <c r="T25" s="945"/>
      <c r="U25" s="945"/>
      <c r="V25" s="945"/>
      <c r="W25" s="176" t="s">
        <v>31</v>
      </c>
      <c r="X25" s="72" t="s">
        <v>38</v>
      </c>
      <c r="Y25" s="709" t="str">
        <f>IFERROR(IF(Q25&lt;=0,"",IF(Q26&gt;=Q25,"○","△")),"")</f>
        <v>△</v>
      </c>
      <c r="Z25" s="72" t="s">
        <v>38</v>
      </c>
      <c r="AA25" s="552" t="str">
        <f>IFERROR(IF(Y25="△",IF(Q28&gt;=Q25,"○","△"),""),"")</f>
        <v>○</v>
      </c>
      <c r="AB25" s="155"/>
      <c r="AC25" s="155"/>
      <c r="AD25" s="155"/>
      <c r="AE25" s="155"/>
      <c r="AF25" s="155"/>
      <c r="AG25" s="155"/>
      <c r="AH25" s="155"/>
      <c r="AI25" s="155"/>
      <c r="AJ25" s="155"/>
      <c r="AK25" s="155"/>
      <c r="AL25" s="155"/>
    </row>
    <row r="26" spans="1:55" ht="37.5" customHeight="1" thickBot="1">
      <c r="A26" s="155"/>
      <c r="B26" s="184" t="s">
        <v>44</v>
      </c>
      <c r="C26" s="547" t="s">
        <v>2148</v>
      </c>
      <c r="D26" s="547"/>
      <c r="E26" s="547"/>
      <c r="F26" s="547"/>
      <c r="G26" s="547"/>
      <c r="H26" s="547"/>
      <c r="I26" s="547"/>
      <c r="J26" s="547"/>
      <c r="K26" s="547"/>
      <c r="L26" s="547"/>
      <c r="M26" s="547"/>
      <c r="N26" s="547"/>
      <c r="O26" s="547"/>
      <c r="P26" s="564"/>
      <c r="Q26" s="557">
        <v>2300000</v>
      </c>
      <c r="R26" s="558"/>
      <c r="S26" s="558"/>
      <c r="T26" s="558"/>
      <c r="U26" s="558"/>
      <c r="V26" s="559"/>
      <c r="W26" s="176" t="s">
        <v>31</v>
      </c>
      <c r="X26" s="72" t="s">
        <v>38</v>
      </c>
      <c r="Y26" s="710"/>
      <c r="Z26" s="72"/>
      <c r="AA26" s="946"/>
      <c r="AB26" s="155"/>
      <c r="AC26" s="155"/>
      <c r="AD26" s="155"/>
      <c r="AE26" s="155"/>
      <c r="AF26" s="155"/>
      <c r="AG26" s="155"/>
      <c r="AH26" s="155"/>
      <c r="AI26" s="155"/>
      <c r="AJ26" s="155"/>
      <c r="AK26" s="155"/>
      <c r="AL26" s="155"/>
    </row>
    <row r="27" spans="1:55" ht="26.25" customHeight="1" thickBot="1">
      <c r="A27" s="155"/>
      <c r="B27" s="184" t="s">
        <v>45</v>
      </c>
      <c r="C27" s="547" t="s">
        <v>2077</v>
      </c>
      <c r="D27" s="547"/>
      <c r="E27" s="547"/>
      <c r="F27" s="547"/>
      <c r="G27" s="547"/>
      <c r="H27" s="547"/>
      <c r="I27" s="547"/>
      <c r="J27" s="547"/>
      <c r="K27" s="547"/>
      <c r="L27" s="547"/>
      <c r="M27" s="547"/>
      <c r="N27" s="547"/>
      <c r="O27" s="547"/>
      <c r="P27" s="564"/>
      <c r="Q27" s="557">
        <v>600000</v>
      </c>
      <c r="R27" s="558"/>
      <c r="S27" s="558"/>
      <c r="T27" s="558"/>
      <c r="U27" s="558"/>
      <c r="V27" s="559"/>
      <c r="W27" s="176" t="s">
        <v>31</v>
      </c>
      <c r="X27" s="72"/>
      <c r="Y27" s="72"/>
      <c r="Z27" s="72"/>
      <c r="AA27" s="946"/>
      <c r="AB27" s="155"/>
      <c r="AC27" s="155"/>
      <c r="AD27" s="155"/>
      <c r="AE27" s="155"/>
      <c r="AF27" s="155"/>
      <c r="AG27" s="155"/>
      <c r="AH27" s="155"/>
      <c r="AI27" s="155"/>
      <c r="AJ27" s="155"/>
      <c r="AK27" s="155"/>
      <c r="AL27" s="155"/>
      <c r="AM27" s="634" t="s">
        <v>2149</v>
      </c>
      <c r="AN27" s="635"/>
      <c r="AO27" s="635"/>
      <c r="AP27" s="635"/>
      <c r="AQ27" s="635"/>
      <c r="AR27" s="635"/>
      <c r="AS27" s="635"/>
      <c r="AT27" s="635"/>
      <c r="AU27" s="635"/>
      <c r="AV27" s="635"/>
      <c r="AW27" s="635"/>
      <c r="AX27" s="635"/>
      <c r="AY27" s="635"/>
      <c r="AZ27" s="635"/>
      <c r="BA27" s="635"/>
      <c r="BB27" s="635"/>
      <c r="BC27" s="636"/>
    </row>
    <row r="28" spans="1:55" ht="16.5" customHeight="1" thickBot="1">
      <c r="A28" s="155"/>
      <c r="B28" s="184" t="s">
        <v>46</v>
      </c>
      <c r="C28" s="547" t="s">
        <v>2078</v>
      </c>
      <c r="D28" s="547"/>
      <c r="E28" s="547"/>
      <c r="F28" s="547"/>
      <c r="G28" s="547"/>
      <c r="H28" s="547"/>
      <c r="I28" s="547"/>
      <c r="J28" s="547"/>
      <c r="K28" s="547"/>
      <c r="L28" s="547"/>
      <c r="M28" s="547"/>
      <c r="N28" s="547"/>
      <c r="O28" s="547"/>
      <c r="P28" s="564"/>
      <c r="Q28" s="940">
        <f>Q26+Q27</f>
        <v>2900000</v>
      </c>
      <c r="R28" s="941"/>
      <c r="S28" s="941"/>
      <c r="T28" s="941"/>
      <c r="U28" s="941"/>
      <c r="V28" s="942"/>
      <c r="W28" s="176" t="s">
        <v>31</v>
      </c>
      <c r="X28" s="155"/>
      <c r="Y28" s="155"/>
      <c r="Z28" s="155" t="s">
        <v>38</v>
      </c>
      <c r="AA28" s="553"/>
      <c r="AB28" s="155"/>
      <c r="AC28" s="155"/>
      <c r="AD28" s="155"/>
      <c r="AE28" s="155"/>
      <c r="AF28" s="155"/>
      <c r="AG28" s="155"/>
      <c r="AH28" s="155"/>
      <c r="AI28" s="155"/>
      <c r="AJ28" s="155"/>
      <c r="AK28" s="155"/>
      <c r="AL28" s="155"/>
      <c r="AM28" s="637"/>
      <c r="AN28" s="638"/>
      <c r="AO28" s="638"/>
      <c r="AP28" s="638"/>
      <c r="AQ28" s="638"/>
      <c r="AR28" s="638"/>
      <c r="AS28" s="638"/>
      <c r="AT28" s="638"/>
      <c r="AU28" s="638"/>
      <c r="AV28" s="638"/>
      <c r="AW28" s="638"/>
      <c r="AX28" s="638"/>
      <c r="AY28" s="638"/>
      <c r="AZ28" s="638"/>
      <c r="BA28" s="638"/>
      <c r="BB28" s="638"/>
      <c r="BC28" s="639"/>
    </row>
    <row r="29" spans="1:55" ht="3.75" customHeight="1">
      <c r="A29" s="72"/>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U29" s="187"/>
      <c r="AV29" s="188"/>
      <c r="AW29" s="188"/>
      <c r="AX29" s="188"/>
      <c r="AY29" s="188"/>
      <c r="AZ29" s="188"/>
    </row>
    <row r="30" spans="1:55" ht="16.5" customHeight="1">
      <c r="A30" s="189"/>
      <c r="B30" s="190" t="s">
        <v>26</v>
      </c>
      <c r="C30" s="155"/>
      <c r="D30" s="155"/>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row>
    <row r="31" spans="1:55" ht="37.5" customHeight="1">
      <c r="A31" s="155"/>
      <c r="B31" s="191" t="s">
        <v>27</v>
      </c>
      <c r="C31" s="943" t="s">
        <v>2195</v>
      </c>
      <c r="D31" s="943"/>
      <c r="E31" s="943"/>
      <c r="F31" s="943"/>
      <c r="G31" s="943"/>
      <c r="H31" s="943"/>
      <c r="I31" s="943"/>
      <c r="J31" s="943"/>
      <c r="K31" s="943"/>
      <c r="L31" s="943"/>
      <c r="M31" s="943"/>
      <c r="N31" s="943"/>
      <c r="O31" s="943"/>
      <c r="P31" s="943"/>
      <c r="Q31" s="943"/>
      <c r="R31" s="943"/>
      <c r="S31" s="943"/>
      <c r="T31" s="943"/>
      <c r="U31" s="943"/>
      <c r="V31" s="943"/>
      <c r="W31" s="943"/>
      <c r="X31" s="943"/>
      <c r="Y31" s="943"/>
      <c r="Z31" s="943"/>
      <c r="AA31" s="943"/>
      <c r="AB31" s="943"/>
      <c r="AC31" s="943"/>
      <c r="AD31" s="943"/>
      <c r="AE31" s="943"/>
      <c r="AF31" s="943"/>
      <c r="AG31" s="943"/>
      <c r="AH31" s="943"/>
      <c r="AI31" s="943"/>
      <c r="AJ31" s="943"/>
      <c r="AK31" s="943"/>
      <c r="AL31" s="155"/>
    </row>
    <row r="32" spans="1:55" ht="48" customHeight="1">
      <c r="A32" s="155"/>
      <c r="B32" s="191" t="s">
        <v>27</v>
      </c>
      <c r="C32" s="943" t="s">
        <v>2206</v>
      </c>
      <c r="D32" s="943"/>
      <c r="E32" s="943"/>
      <c r="F32" s="943"/>
      <c r="G32" s="943"/>
      <c r="H32" s="943"/>
      <c r="I32" s="943"/>
      <c r="J32" s="943"/>
      <c r="K32" s="943"/>
      <c r="L32" s="943"/>
      <c r="M32" s="943"/>
      <c r="N32" s="943"/>
      <c r="O32" s="943"/>
      <c r="P32" s="943"/>
      <c r="Q32" s="943"/>
      <c r="R32" s="943"/>
      <c r="S32" s="943"/>
      <c r="T32" s="943"/>
      <c r="U32" s="943"/>
      <c r="V32" s="943"/>
      <c r="W32" s="943"/>
      <c r="X32" s="943"/>
      <c r="Y32" s="943"/>
      <c r="Z32" s="943"/>
      <c r="AA32" s="943"/>
      <c r="AB32" s="943"/>
      <c r="AC32" s="943"/>
      <c r="AD32" s="943"/>
      <c r="AE32" s="943"/>
      <c r="AF32" s="943"/>
      <c r="AG32" s="943"/>
      <c r="AH32" s="943"/>
      <c r="AI32" s="943"/>
      <c r="AJ32" s="943"/>
      <c r="AK32" s="943"/>
      <c r="AL32" s="155"/>
    </row>
    <row r="33" spans="1:55" ht="24.75" customHeight="1">
      <c r="A33" s="155"/>
      <c r="B33" s="191" t="s">
        <v>27</v>
      </c>
      <c r="C33" s="943" t="s">
        <v>2207</v>
      </c>
      <c r="D33" s="943"/>
      <c r="E33" s="943"/>
      <c r="F33" s="943"/>
      <c r="G33" s="943"/>
      <c r="H33" s="943"/>
      <c r="I33" s="943"/>
      <c r="J33" s="943"/>
      <c r="K33" s="943"/>
      <c r="L33" s="943"/>
      <c r="M33" s="943"/>
      <c r="N33" s="943"/>
      <c r="O33" s="943"/>
      <c r="P33" s="943"/>
      <c r="Q33" s="943"/>
      <c r="R33" s="943"/>
      <c r="S33" s="943"/>
      <c r="T33" s="943"/>
      <c r="U33" s="943"/>
      <c r="V33" s="943"/>
      <c r="W33" s="943"/>
      <c r="X33" s="943"/>
      <c r="Y33" s="943"/>
      <c r="Z33" s="943"/>
      <c r="AA33" s="943"/>
      <c r="AB33" s="943"/>
      <c r="AC33" s="943"/>
      <c r="AD33" s="943"/>
      <c r="AE33" s="943"/>
      <c r="AF33" s="943"/>
      <c r="AG33" s="943"/>
      <c r="AH33" s="943"/>
      <c r="AI33" s="943"/>
      <c r="AJ33" s="943"/>
      <c r="AK33" s="943"/>
      <c r="AL33" s="155"/>
    </row>
    <row r="34" spans="1:55" ht="35.25" customHeight="1">
      <c r="A34" s="155"/>
      <c r="B34" s="191" t="s">
        <v>27</v>
      </c>
      <c r="C34" s="943" t="s">
        <v>2208</v>
      </c>
      <c r="D34" s="943"/>
      <c r="E34" s="943"/>
      <c r="F34" s="943"/>
      <c r="G34" s="943"/>
      <c r="H34" s="943"/>
      <c r="I34" s="943"/>
      <c r="J34" s="943"/>
      <c r="K34" s="943"/>
      <c r="L34" s="943"/>
      <c r="M34" s="943"/>
      <c r="N34" s="943"/>
      <c r="O34" s="943"/>
      <c r="P34" s="943"/>
      <c r="Q34" s="943"/>
      <c r="R34" s="943"/>
      <c r="S34" s="943"/>
      <c r="T34" s="943"/>
      <c r="U34" s="943"/>
      <c r="V34" s="943"/>
      <c r="W34" s="943"/>
      <c r="X34" s="943"/>
      <c r="Y34" s="943"/>
      <c r="Z34" s="943"/>
      <c r="AA34" s="943"/>
      <c r="AB34" s="943"/>
      <c r="AC34" s="943"/>
      <c r="AD34" s="943"/>
      <c r="AE34" s="943"/>
      <c r="AF34" s="943"/>
      <c r="AG34" s="943"/>
      <c r="AH34" s="943"/>
      <c r="AI34" s="943"/>
      <c r="AJ34" s="943"/>
      <c r="AK34" s="943"/>
      <c r="AL34" s="155"/>
    </row>
    <row r="35" spans="1:55" ht="6.75" customHeight="1">
      <c r="A35" s="155"/>
      <c r="B35" s="192"/>
      <c r="C35" s="190"/>
      <c r="D35" s="155"/>
      <c r="E35" s="155"/>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row>
    <row r="36" spans="1:55" ht="18" customHeight="1" thickBot="1">
      <c r="A36" s="155"/>
      <c r="B36" s="173" t="s">
        <v>2009</v>
      </c>
      <c r="C36" s="174"/>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155"/>
      <c r="AM36" s="69" t="b">
        <v>1</v>
      </c>
      <c r="BA36" s="193"/>
    </row>
    <row r="37" spans="1:55" ht="18.75" customHeight="1" thickBot="1">
      <c r="A37" s="155"/>
      <c r="B37" s="937" t="b">
        <v>1</v>
      </c>
      <c r="C37" s="938"/>
      <c r="D37" s="837" t="s">
        <v>47</v>
      </c>
      <c r="E37" s="939"/>
      <c r="F37" s="939"/>
      <c r="G37" s="939"/>
      <c r="H37" s="939"/>
      <c r="I37" s="939"/>
      <c r="J37" s="939"/>
      <c r="K37" s="939"/>
      <c r="L37" s="939"/>
      <c r="M37" s="939"/>
      <c r="N37" s="939"/>
      <c r="O37" s="939"/>
      <c r="P37" s="939"/>
      <c r="Q37" s="939"/>
      <c r="R37" s="939"/>
      <c r="S37" s="939"/>
      <c r="T37" s="939"/>
      <c r="U37" s="939"/>
      <c r="V37" s="939"/>
      <c r="W37" s="939"/>
      <c r="X37" s="939"/>
      <c r="Y37" s="939"/>
      <c r="Z37" s="939"/>
      <c r="AA37" s="72" t="s">
        <v>38</v>
      </c>
      <c r="AB37" s="183" t="str">
        <f>IFERROR(IF(AM36=TRUE,"○","×"),"")</f>
        <v>○</v>
      </c>
      <c r="AC37" s="72"/>
      <c r="AD37" s="72"/>
      <c r="AE37" s="72"/>
      <c r="AF37" s="72"/>
      <c r="AG37" s="72"/>
      <c r="AH37" s="72"/>
      <c r="AI37" s="72"/>
      <c r="AJ37" s="72"/>
      <c r="AK37" s="72"/>
      <c r="AL37" s="155"/>
      <c r="AM37" s="554" t="s">
        <v>48</v>
      </c>
      <c r="AN37" s="555"/>
      <c r="AO37" s="555"/>
      <c r="AP37" s="555"/>
      <c r="AQ37" s="555"/>
      <c r="AR37" s="555"/>
      <c r="AS37" s="555"/>
      <c r="AT37" s="555"/>
      <c r="AU37" s="555"/>
      <c r="AV37" s="555"/>
      <c r="AW37" s="555"/>
      <c r="AX37" s="555"/>
      <c r="AY37" s="555"/>
      <c r="AZ37" s="555"/>
      <c r="BA37" s="555"/>
      <c r="BB37" s="555"/>
      <c r="BC37" s="556"/>
    </row>
    <row r="38" spans="1:55" ht="3.75" customHeight="1">
      <c r="A38" s="155"/>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155"/>
      <c r="AM38" s="194"/>
      <c r="AN38" s="194"/>
      <c r="AO38" s="194"/>
      <c r="AP38" s="194"/>
      <c r="AQ38" s="194"/>
      <c r="AR38" s="194"/>
      <c r="AS38" s="194"/>
      <c r="AT38" s="194"/>
      <c r="AU38" s="194"/>
      <c r="AV38" s="194"/>
      <c r="AW38" s="194"/>
      <c r="AX38" s="194"/>
      <c r="AY38" s="194"/>
      <c r="AZ38" s="194"/>
      <c r="BA38" s="194"/>
      <c r="BB38" s="194"/>
      <c r="BC38" s="194"/>
    </row>
    <row r="39" spans="1:55" ht="11.25" customHeight="1">
      <c r="A39" s="155"/>
      <c r="B39" s="190" t="s">
        <v>26</v>
      </c>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155"/>
      <c r="AM39" s="194"/>
      <c r="AN39" s="194"/>
      <c r="AO39" s="194"/>
      <c r="AP39" s="194"/>
      <c r="AQ39" s="194"/>
      <c r="AR39" s="194"/>
      <c r="AS39" s="194"/>
      <c r="AT39" s="194"/>
      <c r="AU39" s="194"/>
      <c r="AV39" s="194"/>
      <c r="AW39" s="194"/>
      <c r="AX39" s="194"/>
      <c r="AY39" s="194"/>
      <c r="AZ39" s="194"/>
      <c r="BA39" s="194"/>
      <c r="BB39" s="194"/>
      <c r="BC39" s="194"/>
    </row>
    <row r="40" spans="1:55" ht="45.75" customHeight="1">
      <c r="A40" s="155"/>
      <c r="B40" s="191" t="s">
        <v>27</v>
      </c>
      <c r="C40" s="838" t="s">
        <v>2079</v>
      </c>
      <c r="D40" s="838"/>
      <c r="E40" s="838"/>
      <c r="F40" s="838"/>
      <c r="G40" s="838"/>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155"/>
    </row>
    <row r="41" spans="1:55" ht="24.75" customHeight="1" thickBot="1">
      <c r="A41" s="155"/>
      <c r="B41" s="191" t="s">
        <v>27</v>
      </c>
      <c r="C41" s="838" t="s">
        <v>49</v>
      </c>
      <c r="D41" s="838"/>
      <c r="E41" s="838"/>
      <c r="F41" s="838"/>
      <c r="G41" s="838"/>
      <c r="H41" s="838"/>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838"/>
      <c r="AK41" s="838"/>
      <c r="AL41" s="155"/>
    </row>
    <row r="42" spans="1:55" ht="22.5" customHeight="1" thickBot="1">
      <c r="A42" s="155"/>
      <c r="B42" s="195" t="s">
        <v>50</v>
      </c>
      <c r="C42" s="189"/>
      <c r="D42" s="189"/>
      <c r="E42" s="189"/>
      <c r="F42" s="189"/>
      <c r="G42" s="189"/>
      <c r="H42" s="189"/>
      <c r="I42" s="189"/>
      <c r="J42" s="189"/>
      <c r="K42" s="189"/>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183" t="str">
        <f>IFERROR(IF(AND(AND(Q43&lt;&gt;"",T43&lt;&gt;"",AA43&lt;&gt;"",AD43&lt;&gt;""),OR(AM50=TRUE,AM51=TRUE,AM52=TRUE,AM53=TRUE,AND(AM54=TRUE,AE44&lt;&gt;"")),OR(AR49=TRUE,AR50=TRUE,AND(AR51=TRUE,Y46&lt;&gt;"")),AND(F48&lt;&gt;"",P54&lt;&gt;"",S54&lt;&gt;""),OR(AR52=TRUE,AR53=TRUE),OR(AR54=TRUE,N55&lt;&gt;"")),"○","×"),"")</f>
        <v>○</v>
      </c>
      <c r="AL42" s="155"/>
      <c r="AM42" s="648" t="s">
        <v>2150</v>
      </c>
      <c r="AN42" s="555"/>
      <c r="AO42" s="555"/>
      <c r="AP42" s="555"/>
      <c r="AQ42" s="555"/>
      <c r="AR42" s="555"/>
      <c r="AS42" s="555"/>
      <c r="AT42" s="555"/>
      <c r="AU42" s="555"/>
      <c r="AV42" s="555"/>
      <c r="AW42" s="555"/>
      <c r="AX42" s="555"/>
      <c r="AY42" s="555"/>
      <c r="AZ42" s="555"/>
      <c r="BA42" s="555"/>
      <c r="BB42" s="555"/>
      <c r="BC42" s="556"/>
    </row>
    <row r="43" spans="1:55" ht="21.75" customHeight="1" thickBot="1">
      <c r="A43" s="155"/>
      <c r="B43" s="927" t="s">
        <v>51</v>
      </c>
      <c r="C43" s="928"/>
      <c r="D43" s="928"/>
      <c r="E43" s="928"/>
      <c r="F43" s="928"/>
      <c r="G43" s="928"/>
      <c r="H43" s="928"/>
      <c r="I43" s="928"/>
      <c r="J43" s="928"/>
      <c r="K43" s="928"/>
      <c r="L43" s="928"/>
      <c r="M43" s="928"/>
      <c r="N43" s="929"/>
      <c r="O43" s="930" t="s">
        <v>52</v>
      </c>
      <c r="P43" s="931"/>
      <c r="Q43" s="932">
        <v>6</v>
      </c>
      <c r="R43" s="932"/>
      <c r="S43" s="196" t="s">
        <v>53</v>
      </c>
      <c r="T43" s="933">
        <v>6</v>
      </c>
      <c r="U43" s="934"/>
      <c r="V43" s="197" t="s">
        <v>54</v>
      </c>
      <c r="W43" s="935" t="s">
        <v>55</v>
      </c>
      <c r="X43" s="935"/>
      <c r="Y43" s="935" t="s">
        <v>52</v>
      </c>
      <c r="Z43" s="936"/>
      <c r="AA43" s="933">
        <v>7</v>
      </c>
      <c r="AB43" s="934"/>
      <c r="AC43" s="198" t="s">
        <v>53</v>
      </c>
      <c r="AD43" s="933">
        <v>5</v>
      </c>
      <c r="AE43" s="934"/>
      <c r="AF43" s="197" t="s">
        <v>54</v>
      </c>
      <c r="AG43" s="197" t="s">
        <v>56</v>
      </c>
      <c r="AH43" s="197">
        <f>IF(Q43&gt;=1,(AA43*12+AD43)-(Q43*12+T43)+1,"")</f>
        <v>12</v>
      </c>
      <c r="AI43" s="935" t="s">
        <v>57</v>
      </c>
      <c r="AJ43" s="935"/>
      <c r="AK43" s="199" t="s">
        <v>58</v>
      </c>
      <c r="AL43" s="155"/>
      <c r="AM43" s="188"/>
      <c r="BB43" s="193"/>
    </row>
    <row r="44" spans="1:55" s="165" customFormat="1" ht="25.5" customHeight="1" thickBot="1">
      <c r="A44" s="164"/>
      <c r="B44" s="917" t="s">
        <v>59</v>
      </c>
      <c r="C44" s="918"/>
      <c r="D44" s="918"/>
      <c r="E44" s="918"/>
      <c r="F44" s="200" t="b">
        <v>1</v>
      </c>
      <c r="G44" s="919" t="s">
        <v>60</v>
      </c>
      <c r="H44" s="920"/>
      <c r="I44" s="921"/>
      <c r="J44" s="201" t="b">
        <v>0</v>
      </c>
      <c r="K44" s="919" t="s">
        <v>61</v>
      </c>
      <c r="L44" s="920"/>
      <c r="M44" s="920"/>
      <c r="N44" s="920"/>
      <c r="O44" s="700"/>
      <c r="P44" s="202" t="b">
        <v>0</v>
      </c>
      <c r="Q44" s="922" t="s">
        <v>62</v>
      </c>
      <c r="R44" s="923"/>
      <c r="S44" s="923"/>
      <c r="T44" s="923"/>
      <c r="U44" s="923"/>
      <c r="V44" s="924"/>
      <c r="W44" s="202"/>
      <c r="X44" s="922" t="s">
        <v>63</v>
      </c>
      <c r="Y44" s="923"/>
      <c r="Z44" s="924"/>
      <c r="AA44" s="202" t="b">
        <v>1</v>
      </c>
      <c r="AB44" s="925" t="s">
        <v>64</v>
      </c>
      <c r="AC44" s="926"/>
      <c r="AD44" s="203" t="s">
        <v>6</v>
      </c>
      <c r="AE44" s="900"/>
      <c r="AF44" s="900"/>
      <c r="AG44" s="900"/>
      <c r="AH44" s="900"/>
      <c r="AI44" s="900"/>
      <c r="AJ44" s="757" t="s">
        <v>65</v>
      </c>
      <c r="AK44" s="901"/>
      <c r="AL44" s="164"/>
      <c r="AM44" s="648" t="s">
        <v>2010</v>
      </c>
      <c r="AN44" s="555"/>
      <c r="AO44" s="555"/>
      <c r="AP44" s="555"/>
      <c r="AQ44" s="555"/>
      <c r="AR44" s="555"/>
      <c r="AS44" s="555"/>
      <c r="AT44" s="555"/>
      <c r="AU44" s="555"/>
      <c r="AV44" s="555"/>
      <c r="AW44" s="555"/>
      <c r="AX44" s="555"/>
      <c r="AY44" s="555"/>
      <c r="AZ44" s="555"/>
      <c r="BA44" s="555"/>
      <c r="BB44" s="555"/>
      <c r="BC44" s="556"/>
    </row>
    <row r="45" spans="1:55" s="165" customFormat="1" ht="18.75" customHeight="1" thickBot="1">
      <c r="A45" s="164"/>
      <c r="B45" s="895" t="s">
        <v>66</v>
      </c>
      <c r="C45" s="896"/>
      <c r="D45" s="896"/>
      <c r="E45" s="896"/>
      <c r="F45" s="204" t="s">
        <v>67</v>
      </c>
      <c r="G45" s="205"/>
      <c r="H45" s="206"/>
      <c r="I45" s="206"/>
      <c r="J45" s="174"/>
      <c r="K45" s="206"/>
      <c r="L45" s="206"/>
      <c r="M45" s="206"/>
      <c r="N45" s="206"/>
      <c r="O45" s="206"/>
      <c r="P45" s="207"/>
      <c r="Q45" s="206"/>
      <c r="R45" s="206"/>
      <c r="S45" s="206"/>
      <c r="T45" s="206"/>
      <c r="U45" s="206"/>
      <c r="V45" s="206"/>
      <c r="W45" s="207"/>
      <c r="X45" s="206"/>
      <c r="Y45" s="206"/>
      <c r="Z45" s="174"/>
      <c r="AA45" s="174"/>
      <c r="AB45" s="206"/>
      <c r="AC45" s="206"/>
      <c r="AD45" s="206"/>
      <c r="AE45" s="206"/>
      <c r="AF45" s="206"/>
      <c r="AG45" s="206"/>
      <c r="AH45" s="206"/>
      <c r="AI45" s="206"/>
      <c r="AJ45" s="206"/>
      <c r="AK45" s="208"/>
      <c r="AL45" s="164"/>
    </row>
    <row r="46" spans="1:55" s="165" customFormat="1" ht="15" customHeight="1">
      <c r="A46" s="164"/>
      <c r="B46" s="897"/>
      <c r="C46" s="762"/>
      <c r="D46" s="762"/>
      <c r="E46" s="762"/>
      <c r="F46" s="209" t="b">
        <v>1</v>
      </c>
      <c r="G46" s="210" t="s">
        <v>2080</v>
      </c>
      <c r="H46" s="174"/>
      <c r="I46" s="174"/>
      <c r="J46" s="174"/>
      <c r="K46" s="174"/>
      <c r="L46" s="174"/>
      <c r="M46" s="211" t="b">
        <v>1</v>
      </c>
      <c r="N46" s="210" t="s">
        <v>2081</v>
      </c>
      <c r="O46" s="174"/>
      <c r="P46" s="174"/>
      <c r="Q46" s="207"/>
      <c r="R46" s="207"/>
      <c r="S46" s="210"/>
      <c r="T46" s="211" t="b">
        <v>1</v>
      </c>
      <c r="U46" s="210" t="s">
        <v>64</v>
      </c>
      <c r="V46" s="207"/>
      <c r="W46" s="174"/>
      <c r="X46" s="210" t="s">
        <v>68</v>
      </c>
      <c r="Y46" s="902"/>
      <c r="Z46" s="902"/>
      <c r="AA46" s="902"/>
      <c r="AB46" s="902"/>
      <c r="AC46" s="902"/>
      <c r="AD46" s="902"/>
      <c r="AE46" s="902"/>
      <c r="AF46" s="902"/>
      <c r="AG46" s="902"/>
      <c r="AH46" s="902"/>
      <c r="AI46" s="902"/>
      <c r="AJ46" s="902"/>
      <c r="AK46" s="212" t="s">
        <v>69</v>
      </c>
      <c r="AL46" s="164"/>
      <c r="AM46" s="634" t="s">
        <v>2010</v>
      </c>
      <c r="AN46" s="903"/>
      <c r="AO46" s="903"/>
      <c r="AP46" s="903"/>
      <c r="AQ46" s="903"/>
      <c r="AR46" s="903"/>
      <c r="AS46" s="903"/>
      <c r="AT46" s="903"/>
      <c r="AU46" s="903"/>
      <c r="AV46" s="903"/>
      <c r="AW46" s="903"/>
      <c r="AX46" s="903"/>
      <c r="AY46" s="903"/>
      <c r="AZ46" s="903"/>
      <c r="BA46" s="903"/>
      <c r="BB46" s="903"/>
      <c r="BC46" s="904"/>
    </row>
    <row r="47" spans="1:55" s="165" customFormat="1" ht="19.5" customHeight="1" thickBot="1">
      <c r="A47" s="164"/>
      <c r="B47" s="897"/>
      <c r="C47" s="762"/>
      <c r="D47" s="762"/>
      <c r="E47" s="762"/>
      <c r="F47" s="213" t="s">
        <v>70</v>
      </c>
      <c r="G47" s="210"/>
      <c r="H47" s="174"/>
      <c r="I47" s="174"/>
      <c r="J47" s="174"/>
      <c r="K47" s="174"/>
      <c r="L47" s="174"/>
      <c r="M47" s="174"/>
      <c r="N47" s="174"/>
      <c r="O47" s="207"/>
      <c r="P47" s="207"/>
      <c r="Q47" s="210"/>
      <c r="R47" s="210"/>
      <c r="S47" s="210"/>
      <c r="T47" s="214"/>
      <c r="U47" s="214"/>
      <c r="V47" s="214"/>
      <c r="W47" s="214"/>
      <c r="X47" s="214"/>
      <c r="Z47" s="214"/>
      <c r="AA47" s="214"/>
      <c r="AB47" s="214"/>
      <c r="AC47" s="214"/>
      <c r="AD47" s="214"/>
      <c r="AE47" s="214"/>
      <c r="AF47" s="214"/>
      <c r="AG47" s="214"/>
      <c r="AH47" s="214"/>
      <c r="AI47" s="214"/>
      <c r="AJ47" s="214"/>
      <c r="AK47" s="212"/>
      <c r="AL47" s="164"/>
      <c r="AM47" s="905"/>
      <c r="AN47" s="906"/>
      <c r="AO47" s="906"/>
      <c r="AP47" s="906"/>
      <c r="AQ47" s="906"/>
      <c r="AR47" s="906"/>
      <c r="AS47" s="906"/>
      <c r="AT47" s="906"/>
      <c r="AU47" s="906"/>
      <c r="AV47" s="906"/>
      <c r="AW47" s="906"/>
      <c r="AX47" s="906"/>
      <c r="AY47" s="906"/>
      <c r="AZ47" s="906"/>
      <c r="BA47" s="906"/>
      <c r="BB47" s="906"/>
      <c r="BC47" s="907"/>
    </row>
    <row r="48" spans="1:55" s="165" customFormat="1" ht="20.25" customHeight="1">
      <c r="A48" s="164"/>
      <c r="B48" s="897"/>
      <c r="C48" s="762"/>
      <c r="D48" s="762"/>
      <c r="E48" s="762"/>
      <c r="F48" s="908" t="s">
        <v>2342</v>
      </c>
      <c r="G48" s="909"/>
      <c r="H48" s="909"/>
      <c r="I48" s="909"/>
      <c r="J48" s="909"/>
      <c r="K48" s="909"/>
      <c r="L48" s="909"/>
      <c r="M48" s="909"/>
      <c r="N48" s="909"/>
      <c r="O48" s="909"/>
      <c r="P48" s="909"/>
      <c r="Q48" s="909"/>
      <c r="R48" s="909"/>
      <c r="S48" s="909"/>
      <c r="T48" s="909"/>
      <c r="U48" s="909"/>
      <c r="V48" s="909"/>
      <c r="W48" s="909"/>
      <c r="X48" s="909"/>
      <c r="Y48" s="909"/>
      <c r="Z48" s="909"/>
      <c r="AA48" s="909"/>
      <c r="AB48" s="909"/>
      <c r="AC48" s="909"/>
      <c r="AD48" s="909"/>
      <c r="AE48" s="909"/>
      <c r="AF48" s="909"/>
      <c r="AG48" s="909"/>
      <c r="AH48" s="909"/>
      <c r="AI48" s="909"/>
      <c r="AJ48" s="909"/>
      <c r="AK48" s="910"/>
      <c r="AL48" s="164"/>
    </row>
    <row r="49" spans="1:59" s="165" customFormat="1" ht="18" customHeight="1">
      <c r="A49" s="164"/>
      <c r="B49" s="897"/>
      <c r="C49" s="762"/>
      <c r="D49" s="762"/>
      <c r="E49" s="762"/>
      <c r="F49" s="911"/>
      <c r="G49" s="912"/>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3"/>
      <c r="AL49" s="164"/>
      <c r="AM49" s="215" t="s">
        <v>2082</v>
      </c>
      <c r="AR49" s="69" t="b">
        <v>0</v>
      </c>
      <c r="AS49" s="736" t="s">
        <v>2080</v>
      </c>
      <c r="AT49" s="736"/>
    </row>
    <row r="50" spans="1:59" s="165" customFormat="1" ht="18" customHeight="1">
      <c r="A50" s="164"/>
      <c r="B50" s="897"/>
      <c r="C50" s="762"/>
      <c r="D50" s="762"/>
      <c r="E50" s="762"/>
      <c r="F50" s="911"/>
      <c r="G50" s="912"/>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3"/>
      <c r="AL50" s="164"/>
      <c r="AM50" s="69" t="b">
        <v>0</v>
      </c>
      <c r="AN50" s="736" t="s">
        <v>2083</v>
      </c>
      <c r="AO50" s="736"/>
      <c r="AP50" s="736"/>
      <c r="AR50" s="69" t="b">
        <v>1</v>
      </c>
      <c r="AS50" s="736" t="s">
        <v>2081</v>
      </c>
      <c r="AT50" s="736"/>
    </row>
    <row r="51" spans="1:59" s="165" customFormat="1" ht="18" customHeight="1">
      <c r="A51" s="164"/>
      <c r="B51" s="897"/>
      <c r="C51" s="762"/>
      <c r="D51" s="762"/>
      <c r="E51" s="762"/>
      <c r="F51" s="911"/>
      <c r="G51" s="912"/>
      <c r="H51" s="912"/>
      <c r="I51" s="912"/>
      <c r="J51" s="912"/>
      <c r="K51" s="912"/>
      <c r="L51" s="912"/>
      <c r="M51" s="912"/>
      <c r="N51" s="912"/>
      <c r="O51" s="912"/>
      <c r="P51" s="912"/>
      <c r="Q51" s="912"/>
      <c r="R51" s="912"/>
      <c r="S51" s="912"/>
      <c r="T51" s="912"/>
      <c r="U51" s="912"/>
      <c r="V51" s="912"/>
      <c r="W51" s="912"/>
      <c r="X51" s="912"/>
      <c r="Y51" s="912"/>
      <c r="Z51" s="912"/>
      <c r="AA51" s="912"/>
      <c r="AB51" s="912"/>
      <c r="AC51" s="912"/>
      <c r="AD51" s="912"/>
      <c r="AE51" s="912"/>
      <c r="AF51" s="912"/>
      <c r="AG51" s="912"/>
      <c r="AH51" s="912"/>
      <c r="AI51" s="912"/>
      <c r="AJ51" s="912"/>
      <c r="AK51" s="913"/>
      <c r="AL51" s="164"/>
      <c r="AM51" s="69" t="b">
        <v>0</v>
      </c>
      <c r="AN51" s="736" t="s">
        <v>61</v>
      </c>
      <c r="AO51" s="736"/>
      <c r="AP51" s="736"/>
      <c r="AR51" s="69" t="b">
        <v>0</v>
      </c>
      <c r="AS51" s="736" t="s">
        <v>64</v>
      </c>
      <c r="AT51" s="736"/>
    </row>
    <row r="52" spans="1:59" s="165" customFormat="1" ht="18" customHeight="1">
      <c r="A52" s="164"/>
      <c r="B52" s="897"/>
      <c r="C52" s="762"/>
      <c r="D52" s="762"/>
      <c r="E52" s="762"/>
      <c r="F52" s="914"/>
      <c r="G52" s="915"/>
      <c r="H52" s="915"/>
      <c r="I52" s="915"/>
      <c r="J52" s="915"/>
      <c r="K52" s="915"/>
      <c r="L52" s="915"/>
      <c r="M52" s="915"/>
      <c r="N52" s="915"/>
      <c r="O52" s="915"/>
      <c r="P52" s="915"/>
      <c r="Q52" s="915"/>
      <c r="R52" s="915"/>
      <c r="S52" s="915"/>
      <c r="T52" s="915"/>
      <c r="U52" s="915"/>
      <c r="V52" s="915"/>
      <c r="W52" s="915"/>
      <c r="X52" s="915"/>
      <c r="Y52" s="915"/>
      <c r="Z52" s="915"/>
      <c r="AA52" s="915"/>
      <c r="AB52" s="915"/>
      <c r="AC52" s="915"/>
      <c r="AD52" s="915"/>
      <c r="AE52" s="915"/>
      <c r="AF52" s="915"/>
      <c r="AG52" s="915"/>
      <c r="AH52" s="915"/>
      <c r="AI52" s="915"/>
      <c r="AJ52" s="915"/>
      <c r="AK52" s="916"/>
      <c r="AL52" s="164"/>
      <c r="AM52" s="69" t="b">
        <v>1</v>
      </c>
      <c r="AN52" s="736" t="s">
        <v>62</v>
      </c>
      <c r="AO52" s="736"/>
      <c r="AP52" s="736"/>
      <c r="AR52" s="69" t="b">
        <v>1</v>
      </c>
      <c r="AS52" s="736" t="s">
        <v>2084</v>
      </c>
      <c r="AT52" s="736"/>
    </row>
    <row r="53" spans="1:59" s="165" customFormat="1" ht="18.75" customHeight="1">
      <c r="A53" s="164"/>
      <c r="B53" s="897"/>
      <c r="C53" s="762"/>
      <c r="D53" s="762"/>
      <c r="E53" s="762"/>
      <c r="F53" s="216" t="s">
        <v>71</v>
      </c>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c r="AF53" s="174"/>
      <c r="AG53" s="174"/>
      <c r="AH53" s="174"/>
      <c r="AI53" s="174"/>
      <c r="AJ53" s="174"/>
      <c r="AK53" s="217"/>
      <c r="AL53" s="164"/>
      <c r="AM53" s="69" t="b">
        <v>1</v>
      </c>
      <c r="AN53" s="736" t="s">
        <v>63</v>
      </c>
      <c r="AO53" s="736"/>
      <c r="AP53" s="736"/>
      <c r="AQ53" s="157"/>
      <c r="AR53" s="69" t="b">
        <v>0</v>
      </c>
      <c r="AS53" s="736" t="s">
        <v>77</v>
      </c>
      <c r="AT53" s="736"/>
      <c r="AV53" s="157"/>
      <c r="AW53" s="157"/>
      <c r="AX53" s="157"/>
      <c r="AY53" s="157"/>
      <c r="AZ53" s="157"/>
      <c r="BG53" s="157"/>
    </row>
    <row r="54" spans="1:59" ht="18.75" customHeight="1">
      <c r="A54" s="155"/>
      <c r="B54" s="898"/>
      <c r="C54" s="899"/>
      <c r="D54" s="899"/>
      <c r="E54" s="899"/>
      <c r="F54" s="218" t="s">
        <v>72</v>
      </c>
      <c r="G54" s="219"/>
      <c r="H54" s="219"/>
      <c r="I54" s="219"/>
      <c r="J54" s="219"/>
      <c r="K54" s="219"/>
      <c r="L54" s="219"/>
      <c r="M54" s="874" t="s">
        <v>73</v>
      </c>
      <c r="N54" s="875"/>
      <c r="O54" s="875"/>
      <c r="P54" s="875">
        <v>30</v>
      </c>
      <c r="Q54" s="875"/>
      <c r="R54" s="214" t="s">
        <v>74</v>
      </c>
      <c r="S54" s="875">
        <v>4</v>
      </c>
      <c r="T54" s="875"/>
      <c r="U54" s="214" t="s">
        <v>75</v>
      </c>
      <c r="V54" s="214" t="s">
        <v>68</v>
      </c>
      <c r="W54" s="220"/>
      <c r="X54" s="221" t="s">
        <v>76</v>
      </c>
      <c r="Y54" s="214"/>
      <c r="Z54" s="214"/>
      <c r="AA54" s="220"/>
      <c r="AB54" s="221" t="s">
        <v>77</v>
      </c>
      <c r="AC54" s="214"/>
      <c r="AD54" s="214" t="s">
        <v>69</v>
      </c>
      <c r="AE54" s="222"/>
      <c r="AF54" s="222"/>
      <c r="AG54" s="222"/>
      <c r="AH54" s="222"/>
      <c r="AI54" s="222"/>
      <c r="AJ54" s="222"/>
      <c r="AK54" s="223"/>
      <c r="AL54" s="164"/>
      <c r="AM54" s="69" t="b">
        <v>0</v>
      </c>
      <c r="AN54" s="736" t="s">
        <v>64</v>
      </c>
      <c r="AO54" s="736"/>
      <c r="AP54" s="736"/>
      <c r="AR54" s="69" t="b">
        <v>1</v>
      </c>
      <c r="AS54" s="736" t="s">
        <v>2085</v>
      </c>
      <c r="AT54" s="736"/>
    </row>
    <row r="55" spans="1:59" ht="24.75" customHeight="1">
      <c r="A55" s="155"/>
      <c r="B55" s="876" t="s">
        <v>78</v>
      </c>
      <c r="C55" s="877"/>
      <c r="D55" s="877"/>
      <c r="E55" s="878"/>
      <c r="F55" s="882"/>
      <c r="G55" s="884" t="s">
        <v>79</v>
      </c>
      <c r="H55" s="885"/>
      <c r="I55" s="886"/>
      <c r="J55" s="884" t="s">
        <v>80</v>
      </c>
      <c r="K55" s="885"/>
      <c r="L55" s="885"/>
      <c r="M55" s="890"/>
      <c r="N55" s="891" t="s">
        <v>2343</v>
      </c>
      <c r="O55" s="891"/>
      <c r="P55" s="891"/>
      <c r="Q55" s="891"/>
      <c r="R55" s="891"/>
      <c r="S55" s="891"/>
      <c r="T55" s="891"/>
      <c r="U55" s="891"/>
      <c r="V55" s="891"/>
      <c r="W55" s="891"/>
      <c r="X55" s="891"/>
      <c r="Y55" s="891"/>
      <c r="Z55" s="891"/>
      <c r="AA55" s="891"/>
      <c r="AB55" s="891"/>
      <c r="AC55" s="891"/>
      <c r="AD55" s="891"/>
      <c r="AE55" s="891"/>
      <c r="AF55" s="891"/>
      <c r="AG55" s="891"/>
      <c r="AH55" s="891"/>
      <c r="AI55" s="891"/>
      <c r="AJ55" s="891"/>
      <c r="AK55" s="892"/>
      <c r="AL55" s="222"/>
      <c r="AM55" s="165"/>
    </row>
    <row r="56" spans="1:59" ht="18.75" customHeight="1" thickBot="1">
      <c r="A56" s="155"/>
      <c r="B56" s="879"/>
      <c r="C56" s="880"/>
      <c r="D56" s="880"/>
      <c r="E56" s="881"/>
      <c r="F56" s="883"/>
      <c r="G56" s="887"/>
      <c r="H56" s="888"/>
      <c r="I56" s="889"/>
      <c r="J56" s="887"/>
      <c r="K56" s="888"/>
      <c r="L56" s="888"/>
      <c r="M56" s="889"/>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4"/>
      <c r="AL56" s="222"/>
      <c r="BB56" s="193"/>
    </row>
    <row r="57" spans="1:59" ht="7.5" customHeight="1">
      <c r="A57" s="155"/>
      <c r="B57" s="224"/>
      <c r="C57" s="224"/>
      <c r="D57" s="224"/>
      <c r="E57" s="224"/>
      <c r="F57" s="221"/>
      <c r="G57" s="222"/>
      <c r="H57" s="222"/>
      <c r="I57" s="222"/>
      <c r="J57" s="222"/>
      <c r="K57" s="222"/>
      <c r="L57" s="222"/>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4"/>
      <c r="AL57" s="164"/>
      <c r="AM57" s="165"/>
      <c r="BA57" s="193"/>
    </row>
    <row r="58" spans="1:59" ht="21" customHeight="1">
      <c r="A58" s="155"/>
      <c r="B58" s="858" t="s">
        <v>2233</v>
      </c>
      <c r="C58" s="858"/>
      <c r="D58" s="858"/>
      <c r="E58" s="858"/>
      <c r="F58" s="858"/>
      <c r="G58" s="858"/>
      <c r="H58" s="858"/>
      <c r="I58" s="858"/>
      <c r="J58" s="858"/>
      <c r="K58" s="858"/>
      <c r="L58" s="858"/>
      <c r="M58" s="858"/>
      <c r="N58" s="858"/>
      <c r="O58" s="858"/>
      <c r="P58" s="858"/>
      <c r="Q58" s="858"/>
      <c r="R58" s="858"/>
      <c r="S58" s="858"/>
      <c r="T58" s="858"/>
      <c r="U58" s="858"/>
      <c r="V58" s="858"/>
      <c r="W58" s="858"/>
      <c r="X58" s="858"/>
      <c r="Y58" s="858"/>
      <c r="Z58" s="858"/>
      <c r="AA58" s="858"/>
      <c r="AB58" s="858"/>
      <c r="AC58" s="858"/>
      <c r="AD58" s="858"/>
      <c r="AE58" s="858"/>
      <c r="AF58" s="858"/>
      <c r="AG58" s="858"/>
      <c r="AH58" s="858"/>
      <c r="AI58" s="858"/>
      <c r="AJ58" s="858"/>
      <c r="AK58" s="858"/>
      <c r="AL58" s="155"/>
    </row>
    <row r="59" spans="1:59" ht="33" customHeight="1" thickBot="1">
      <c r="A59" s="155"/>
      <c r="B59" s="859" t="s">
        <v>2086</v>
      </c>
      <c r="C59" s="859"/>
      <c r="D59" s="859"/>
      <c r="E59" s="859"/>
      <c r="F59" s="859"/>
      <c r="G59" s="859"/>
      <c r="H59" s="859"/>
      <c r="I59" s="859"/>
      <c r="J59" s="859"/>
      <c r="K59" s="859"/>
      <c r="L59" s="859"/>
      <c r="M59" s="859"/>
      <c r="N59" s="859"/>
      <c r="O59" s="859"/>
      <c r="P59" s="859"/>
      <c r="Q59" s="859"/>
      <c r="R59" s="859"/>
      <c r="S59" s="859"/>
      <c r="T59" s="859"/>
      <c r="U59" s="859"/>
      <c r="V59" s="859"/>
      <c r="W59" s="859"/>
      <c r="X59" s="859"/>
      <c r="Y59" s="859"/>
      <c r="Z59" s="859"/>
      <c r="AA59" s="859"/>
      <c r="AB59" s="859"/>
      <c r="AC59" s="859"/>
      <c r="AD59" s="859"/>
      <c r="AE59" s="859"/>
      <c r="AF59" s="859"/>
      <c r="AG59" s="859"/>
      <c r="AH59" s="859"/>
      <c r="AI59" s="859"/>
      <c r="AJ59" s="859"/>
      <c r="AK59" s="859"/>
      <c r="AL59" s="155"/>
      <c r="AS59" s="193"/>
    </row>
    <row r="60" spans="1:59" ht="18.75" customHeight="1">
      <c r="A60" s="155"/>
      <c r="B60" s="225" t="s">
        <v>32</v>
      </c>
      <c r="C60" s="860" t="s">
        <v>81</v>
      </c>
      <c r="D60" s="861"/>
      <c r="E60" s="861"/>
      <c r="F60" s="861"/>
      <c r="G60" s="861"/>
      <c r="H60" s="861"/>
      <c r="I60" s="861"/>
      <c r="J60" s="861"/>
      <c r="K60" s="861"/>
      <c r="L60" s="861"/>
      <c r="M60" s="861"/>
      <c r="N60" s="861"/>
      <c r="O60" s="861"/>
      <c r="P60" s="861"/>
      <c r="Q60" s="861"/>
      <c r="R60" s="861"/>
      <c r="S60" s="862"/>
      <c r="T60" s="863">
        <f>SUM('別紙様式6-2 事業所個票１:事業所個票10'!$BN$51)</f>
        <v>2989250</v>
      </c>
      <c r="U60" s="864"/>
      <c r="V60" s="864"/>
      <c r="W60" s="864"/>
      <c r="X60" s="864"/>
      <c r="Y60" s="865"/>
      <c r="Z60" s="185" t="s">
        <v>31</v>
      </c>
      <c r="AA60" s="174" t="s">
        <v>38</v>
      </c>
      <c r="AB60" s="866" t="str">
        <f>IFERROR(IF(T61&gt;=T60,"○","×"),"")</f>
        <v>○</v>
      </c>
      <c r="AC60" s="226"/>
      <c r="AD60" s="227"/>
      <c r="AE60" s="227"/>
      <c r="AF60" s="227"/>
      <c r="AG60" s="227"/>
      <c r="AH60" s="227"/>
      <c r="AI60" s="227"/>
      <c r="AJ60" s="227"/>
      <c r="AK60" s="227"/>
      <c r="AL60" s="155"/>
      <c r="AM60" s="634" t="s">
        <v>2087</v>
      </c>
      <c r="AN60" s="635"/>
      <c r="AO60" s="635"/>
      <c r="AP60" s="635"/>
      <c r="AQ60" s="635"/>
      <c r="AR60" s="635"/>
      <c r="AS60" s="635"/>
      <c r="AT60" s="635"/>
      <c r="AU60" s="635"/>
      <c r="AV60" s="635"/>
      <c r="AW60" s="635"/>
      <c r="AX60" s="635"/>
      <c r="AY60" s="635"/>
      <c r="AZ60" s="635"/>
      <c r="BA60" s="635"/>
      <c r="BB60" s="635"/>
      <c r="BC60" s="636"/>
    </row>
    <row r="61" spans="1:59" ht="27" customHeight="1" thickBot="1">
      <c r="A61" s="155"/>
      <c r="B61" s="225" t="s">
        <v>39</v>
      </c>
      <c r="C61" s="868" t="s">
        <v>82</v>
      </c>
      <c r="D61" s="869"/>
      <c r="E61" s="869"/>
      <c r="F61" s="869"/>
      <c r="G61" s="869"/>
      <c r="H61" s="869"/>
      <c r="I61" s="869"/>
      <c r="J61" s="869"/>
      <c r="K61" s="869"/>
      <c r="L61" s="869"/>
      <c r="M61" s="869"/>
      <c r="N61" s="869"/>
      <c r="O61" s="869"/>
      <c r="P61" s="869"/>
      <c r="Q61" s="869"/>
      <c r="R61" s="869"/>
      <c r="S61" s="870"/>
      <c r="T61" s="871">
        <v>3000000</v>
      </c>
      <c r="U61" s="872"/>
      <c r="V61" s="872"/>
      <c r="W61" s="872"/>
      <c r="X61" s="872"/>
      <c r="Y61" s="873"/>
      <c r="Z61" s="176" t="s">
        <v>31</v>
      </c>
      <c r="AA61" s="174" t="s">
        <v>38</v>
      </c>
      <c r="AB61" s="867"/>
      <c r="AC61" s="226"/>
      <c r="AD61" s="227"/>
      <c r="AE61" s="227"/>
      <c r="AF61" s="227"/>
      <c r="AG61" s="227"/>
      <c r="AH61" s="227"/>
      <c r="AI61" s="227"/>
      <c r="AJ61" s="227"/>
      <c r="AK61" s="227"/>
      <c r="AL61" s="155"/>
      <c r="AM61" s="637"/>
      <c r="AN61" s="638"/>
      <c r="AO61" s="638"/>
      <c r="AP61" s="638"/>
      <c r="AQ61" s="638"/>
      <c r="AR61" s="638"/>
      <c r="AS61" s="638"/>
      <c r="AT61" s="638"/>
      <c r="AU61" s="638"/>
      <c r="AV61" s="638"/>
      <c r="AW61" s="638"/>
      <c r="AX61" s="638"/>
      <c r="AY61" s="638"/>
      <c r="AZ61" s="638"/>
      <c r="BA61" s="638"/>
      <c r="BB61" s="638"/>
      <c r="BC61" s="639"/>
    </row>
    <row r="62" spans="1:59" ht="3.75" customHeight="1">
      <c r="A62" s="155"/>
      <c r="B62" s="190"/>
      <c r="C62" s="228"/>
      <c r="D62" s="207"/>
      <c r="E62" s="207"/>
      <c r="F62" s="207"/>
      <c r="G62" s="207"/>
      <c r="H62" s="207"/>
      <c r="I62" s="207"/>
      <c r="J62" s="207"/>
      <c r="K62" s="207"/>
      <c r="L62" s="207"/>
      <c r="M62" s="207"/>
      <c r="N62" s="207"/>
      <c r="O62" s="207"/>
      <c r="P62" s="207"/>
      <c r="Q62" s="207"/>
      <c r="R62" s="207"/>
      <c r="S62" s="207"/>
      <c r="T62" s="207"/>
      <c r="U62" s="207"/>
      <c r="V62" s="207"/>
      <c r="W62" s="207"/>
      <c r="X62" s="207"/>
      <c r="Y62" s="207"/>
      <c r="Z62" s="207"/>
      <c r="AA62" s="207"/>
      <c r="AB62" s="207"/>
      <c r="AC62" s="207"/>
      <c r="AD62" s="207"/>
      <c r="AE62" s="207"/>
      <c r="AF62" s="207"/>
      <c r="AG62" s="207"/>
      <c r="AH62" s="207"/>
      <c r="AI62" s="207"/>
      <c r="AJ62" s="207"/>
      <c r="AK62" s="207"/>
      <c r="AL62" s="207"/>
      <c r="AM62" s="229"/>
      <c r="AN62" s="229"/>
      <c r="AO62" s="229"/>
      <c r="AP62" s="229"/>
      <c r="BB62" s="193"/>
    </row>
    <row r="63" spans="1:59">
      <c r="A63" s="155"/>
      <c r="B63" s="190" t="s">
        <v>26</v>
      </c>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230"/>
      <c r="AM63" s="229"/>
      <c r="AN63" s="229"/>
      <c r="AO63" s="229"/>
      <c r="AP63" s="229"/>
      <c r="BB63" s="193"/>
    </row>
    <row r="64" spans="1:59" ht="33.75" customHeight="1">
      <c r="A64" s="155"/>
      <c r="B64" s="191" t="s">
        <v>27</v>
      </c>
      <c r="C64" s="838" t="s">
        <v>2151</v>
      </c>
      <c r="D64" s="838"/>
      <c r="E64" s="838"/>
      <c r="F64" s="838"/>
      <c r="G64" s="838"/>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230"/>
      <c r="AM64" s="229"/>
      <c r="AN64" s="229"/>
      <c r="AO64" s="229"/>
      <c r="AP64" s="229"/>
      <c r="BB64" s="193"/>
    </row>
    <row r="65" spans="1:81" ht="7.5" customHeight="1">
      <c r="A65" s="155"/>
      <c r="B65" s="19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0"/>
      <c r="AM65" s="229"/>
      <c r="AN65" s="229"/>
      <c r="AO65" s="229"/>
      <c r="AP65" s="229"/>
      <c r="BB65" s="193"/>
    </row>
    <row r="66" spans="1:81" ht="30.75" customHeight="1" thickBot="1">
      <c r="A66" s="155"/>
      <c r="B66" s="848" t="s">
        <v>2152</v>
      </c>
      <c r="C66" s="848"/>
      <c r="D66" s="848"/>
      <c r="E66" s="848"/>
      <c r="F66" s="848"/>
      <c r="G66" s="848"/>
      <c r="H66" s="848"/>
      <c r="I66" s="848"/>
      <c r="J66" s="848"/>
      <c r="K66" s="848"/>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155"/>
    </row>
    <row r="67" spans="1:81" ht="23.25" customHeight="1" thickBot="1">
      <c r="A67" s="155"/>
      <c r="B67" s="849" t="s">
        <v>85</v>
      </c>
      <c r="C67" s="685"/>
      <c r="D67" s="685"/>
      <c r="E67" s="685"/>
      <c r="F67" s="685"/>
      <c r="G67" s="685"/>
      <c r="H67" s="685"/>
      <c r="I67" s="685"/>
      <c r="J67" s="685"/>
      <c r="K67" s="685"/>
      <c r="L67" s="685"/>
      <c r="M67" s="685"/>
      <c r="N67" s="685"/>
      <c r="O67" s="685"/>
      <c r="P67" s="685"/>
      <c r="Q67" s="685"/>
      <c r="R67" s="685"/>
      <c r="S67" s="686"/>
      <c r="T67" s="840">
        <f>SUM('別紙様式6-2 事業所個票１:事業所個票10'!BV51)</f>
        <v>0</v>
      </c>
      <c r="U67" s="841"/>
      <c r="V67" s="841"/>
      <c r="W67" s="841"/>
      <c r="X67" s="841"/>
      <c r="Y67" s="232" t="s">
        <v>31</v>
      </c>
      <c r="Z67" s="233" t="s">
        <v>38</v>
      </c>
      <c r="AA67" s="234"/>
      <c r="AB67" s="155"/>
      <c r="AC67" s="155"/>
      <c r="AD67" s="155"/>
      <c r="AE67" s="155"/>
      <c r="AF67" s="155"/>
      <c r="AG67" s="155" t="s">
        <v>38</v>
      </c>
      <c r="AH67" s="235" t="str">
        <f>IF(T68&lt;T67,"×","")</f>
        <v/>
      </c>
      <c r="AI67" s="155"/>
      <c r="AJ67" s="155"/>
      <c r="AK67" s="155"/>
      <c r="AL67" s="155"/>
      <c r="AM67" s="648" t="s">
        <v>2153</v>
      </c>
      <c r="AN67" s="649"/>
      <c r="AO67" s="649"/>
      <c r="AP67" s="649"/>
      <c r="AQ67" s="649"/>
      <c r="AR67" s="649"/>
      <c r="AS67" s="649"/>
      <c r="AT67" s="649"/>
      <c r="AU67" s="649"/>
      <c r="AV67" s="649"/>
      <c r="AW67" s="649"/>
      <c r="AX67" s="649"/>
      <c r="AY67" s="649"/>
      <c r="AZ67" s="649"/>
      <c r="BA67" s="649"/>
      <c r="BB67" s="649"/>
      <c r="BC67" s="650"/>
    </row>
    <row r="68" spans="1:81" ht="23.25" customHeight="1" thickBot="1">
      <c r="A68" s="155"/>
      <c r="B68" s="850" t="s">
        <v>2154</v>
      </c>
      <c r="C68" s="851"/>
      <c r="D68" s="851"/>
      <c r="E68" s="851"/>
      <c r="F68" s="851"/>
      <c r="G68" s="851"/>
      <c r="H68" s="851"/>
      <c r="I68" s="851"/>
      <c r="J68" s="851"/>
      <c r="K68" s="851"/>
      <c r="L68" s="851"/>
      <c r="M68" s="851"/>
      <c r="N68" s="851"/>
      <c r="O68" s="851"/>
      <c r="P68" s="851"/>
      <c r="Q68" s="851"/>
      <c r="R68" s="851"/>
      <c r="S68" s="851"/>
      <c r="T68" s="852"/>
      <c r="U68" s="853"/>
      <c r="V68" s="853"/>
      <c r="W68" s="853"/>
      <c r="X68" s="854"/>
      <c r="Y68" s="236" t="s">
        <v>31</v>
      </c>
      <c r="Z68" s="155"/>
      <c r="AA68" s="237" t="s">
        <v>68</v>
      </c>
      <c r="AB68" s="855">
        <f>IFERROR(T69/T67*100,0)</f>
        <v>0</v>
      </c>
      <c r="AC68" s="856"/>
      <c r="AD68" s="857"/>
      <c r="AE68" s="238" t="s">
        <v>86</v>
      </c>
      <c r="AF68" s="238" t="s">
        <v>69</v>
      </c>
      <c r="AG68" s="155" t="s">
        <v>38</v>
      </c>
      <c r="AH68" s="183" t="str">
        <f>IF(T67=0,"",(IF(AB68&gt;=200/3,"○","×")))</f>
        <v/>
      </c>
      <c r="AI68" s="221"/>
      <c r="AJ68" s="221"/>
      <c r="AK68" s="221"/>
      <c r="AL68" s="155"/>
      <c r="AM68" s="648" t="s">
        <v>2155</v>
      </c>
      <c r="AN68" s="649"/>
      <c r="AO68" s="649"/>
      <c r="AP68" s="649"/>
      <c r="AQ68" s="649"/>
      <c r="AR68" s="649"/>
      <c r="AS68" s="649"/>
      <c r="AT68" s="649"/>
      <c r="AU68" s="649"/>
      <c r="AV68" s="649"/>
      <c r="AW68" s="649"/>
      <c r="AX68" s="649"/>
      <c r="AY68" s="649"/>
      <c r="AZ68" s="649"/>
      <c r="BA68" s="649"/>
      <c r="BB68" s="649"/>
      <c r="BC68" s="650"/>
    </row>
    <row r="69" spans="1:81" ht="19.5" customHeight="1" thickBot="1">
      <c r="A69" s="155"/>
      <c r="B69" s="239"/>
      <c r="C69" s="842" t="s">
        <v>2156</v>
      </c>
      <c r="D69" s="842"/>
      <c r="E69" s="842"/>
      <c r="F69" s="842"/>
      <c r="G69" s="842"/>
      <c r="H69" s="842"/>
      <c r="I69" s="842"/>
      <c r="J69" s="842"/>
      <c r="K69" s="842"/>
      <c r="L69" s="842"/>
      <c r="M69" s="842"/>
      <c r="N69" s="842"/>
      <c r="O69" s="842"/>
      <c r="P69" s="842"/>
      <c r="Q69" s="842"/>
      <c r="R69" s="842"/>
      <c r="S69" s="842"/>
      <c r="T69" s="844"/>
      <c r="U69" s="845"/>
      <c r="V69" s="845"/>
      <c r="W69" s="845"/>
      <c r="X69" s="846"/>
      <c r="Y69" s="240" t="s">
        <v>31</v>
      </c>
      <c r="Z69" s="241" t="s">
        <v>38</v>
      </c>
      <c r="AA69" s="26"/>
      <c r="AB69" s="242"/>
      <c r="AC69" s="243"/>
      <c r="AD69" s="244"/>
      <c r="AE69" s="244"/>
      <c r="AF69" s="238"/>
      <c r="AG69" s="155"/>
      <c r="AH69" s="155"/>
      <c r="AI69" s="221"/>
      <c r="AJ69" s="155"/>
      <c r="AK69" s="221"/>
      <c r="AL69" s="221"/>
    </row>
    <row r="70" spans="1:81" ht="16.5" customHeight="1">
      <c r="A70" s="155"/>
      <c r="B70" s="245"/>
      <c r="C70" s="843"/>
      <c r="D70" s="843"/>
      <c r="E70" s="843"/>
      <c r="F70" s="843"/>
      <c r="G70" s="843"/>
      <c r="H70" s="843"/>
      <c r="I70" s="843"/>
      <c r="J70" s="843"/>
      <c r="K70" s="843"/>
      <c r="L70" s="843"/>
      <c r="M70" s="843"/>
      <c r="N70" s="843"/>
      <c r="O70" s="843"/>
      <c r="P70" s="843"/>
      <c r="Q70" s="843"/>
      <c r="R70" s="843"/>
      <c r="S70" s="843"/>
      <c r="T70" s="246" t="s">
        <v>68</v>
      </c>
      <c r="U70" s="801">
        <f>T69/10</f>
        <v>0</v>
      </c>
      <c r="V70" s="801"/>
      <c r="W70" s="801"/>
      <c r="X70" s="27" t="s">
        <v>31</v>
      </c>
      <c r="Y70" s="2" t="s">
        <v>69</v>
      </c>
      <c r="Z70" s="155"/>
      <c r="AA70" s="155"/>
      <c r="AB70" s="155"/>
      <c r="AC70" s="155"/>
      <c r="AD70" s="155"/>
      <c r="AE70" s="155"/>
      <c r="AF70" s="155"/>
      <c r="AG70" s="155"/>
      <c r="AH70" s="247"/>
      <c r="AI70" s="221"/>
      <c r="AJ70" s="221"/>
      <c r="AK70" s="221"/>
      <c r="AL70" s="221"/>
    </row>
    <row r="71" spans="1:81" ht="9.75" customHeight="1">
      <c r="A71" s="155"/>
      <c r="B71" s="155"/>
      <c r="C71" s="155"/>
      <c r="D71" s="155"/>
      <c r="E71" s="155"/>
      <c r="F71" s="155"/>
      <c r="G71" s="155"/>
      <c r="H71" s="155"/>
      <c r="I71" s="155"/>
      <c r="J71" s="155"/>
      <c r="K71" s="155"/>
      <c r="L71" s="155"/>
      <c r="M71" s="155"/>
      <c r="N71" s="155"/>
      <c r="O71" s="155"/>
      <c r="P71" s="155"/>
      <c r="Q71" s="155"/>
      <c r="R71" s="155"/>
      <c r="S71" s="155"/>
      <c r="T71" s="155"/>
      <c r="U71" s="155"/>
      <c r="V71" s="155"/>
      <c r="W71" s="155"/>
      <c r="X71" s="155"/>
      <c r="Y71" s="155"/>
      <c r="Z71" s="155"/>
      <c r="AA71" s="155"/>
      <c r="AB71" s="155"/>
      <c r="AC71" s="155"/>
      <c r="AD71" s="155"/>
      <c r="AE71" s="155"/>
      <c r="AF71" s="155"/>
      <c r="AG71" s="155"/>
      <c r="AH71" s="155"/>
      <c r="AI71" s="155"/>
      <c r="AJ71" s="221"/>
      <c r="AK71" s="221"/>
      <c r="AL71" s="221"/>
    </row>
    <row r="72" spans="1:81" ht="20.25" customHeight="1">
      <c r="A72" s="155"/>
      <c r="B72" s="847" t="s">
        <v>87</v>
      </c>
      <c r="C72" s="626"/>
      <c r="D72" s="626"/>
      <c r="E72" s="626"/>
      <c r="F72" s="626"/>
      <c r="G72" s="626"/>
      <c r="H72" s="626"/>
      <c r="I72" s="626"/>
      <c r="J72" s="626"/>
      <c r="K72" s="626"/>
      <c r="L72" s="626"/>
      <c r="M72" s="626"/>
      <c r="N72" s="626"/>
      <c r="O72" s="626"/>
      <c r="P72" s="626"/>
      <c r="Q72" s="626"/>
      <c r="R72" s="626"/>
      <c r="S72" s="626"/>
      <c r="T72" s="626"/>
      <c r="U72" s="626"/>
      <c r="V72" s="626"/>
      <c r="W72" s="626"/>
      <c r="X72" s="626"/>
      <c r="Y72" s="626"/>
      <c r="Z72" s="626"/>
      <c r="AA72" s="626"/>
      <c r="AB72" s="626"/>
      <c r="AC72" s="626"/>
      <c r="AD72" s="626"/>
      <c r="AE72" s="626"/>
      <c r="AF72" s="626"/>
      <c r="AG72" s="626"/>
      <c r="AH72" s="626"/>
      <c r="AI72" s="626"/>
      <c r="AJ72" s="626"/>
      <c r="AK72" s="626"/>
      <c r="AL72" s="155"/>
    </row>
    <row r="73" spans="1:81" s="248" customFormat="1" ht="14.25" customHeight="1">
      <c r="A73" s="190"/>
      <c r="B73" s="190"/>
      <c r="C73" s="228" t="s">
        <v>88</v>
      </c>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207"/>
      <c r="AK73" s="207"/>
      <c r="AL73" s="207"/>
      <c r="AN73" s="249"/>
      <c r="AO73" s="249"/>
      <c r="AP73" s="249"/>
      <c r="AQ73" s="249"/>
      <c r="AR73" s="249"/>
      <c r="AS73" s="249"/>
      <c r="AT73" s="249"/>
      <c r="AU73" s="249"/>
      <c r="AV73" s="249"/>
      <c r="AW73" s="249"/>
      <c r="AX73" s="249"/>
      <c r="AY73" s="249"/>
      <c r="AZ73" s="249"/>
      <c r="BA73" s="249"/>
      <c r="BB73" s="249"/>
      <c r="BC73" s="249"/>
      <c r="BD73" s="249"/>
      <c r="BE73" s="249"/>
      <c r="BF73" s="249"/>
      <c r="BG73" s="249"/>
      <c r="BH73" s="249"/>
      <c r="BI73" s="249"/>
      <c r="BJ73" s="249"/>
      <c r="BK73" s="249"/>
      <c r="BL73" s="249"/>
      <c r="BM73" s="249"/>
      <c r="BN73" s="249"/>
      <c r="BO73" s="249"/>
      <c r="BP73" s="249"/>
      <c r="BQ73" s="249"/>
    </row>
    <row r="74" spans="1:81" s="248" customFormat="1" ht="15" customHeight="1" thickBot="1">
      <c r="A74" s="190"/>
      <c r="B74" s="190"/>
      <c r="C74" s="160" t="s">
        <v>83</v>
      </c>
      <c r="D74" s="789" t="s">
        <v>2157</v>
      </c>
      <c r="E74" s="789"/>
      <c r="F74" s="789"/>
      <c r="G74" s="789"/>
      <c r="H74" s="789"/>
      <c r="I74" s="789"/>
      <c r="J74" s="789"/>
      <c r="K74" s="789"/>
      <c r="L74" s="789"/>
      <c r="M74" s="789"/>
      <c r="N74" s="789"/>
      <c r="O74" s="789"/>
      <c r="P74" s="789"/>
      <c r="Q74" s="789"/>
      <c r="R74" s="789"/>
      <c r="S74" s="789"/>
      <c r="T74" s="789"/>
      <c r="U74" s="789"/>
      <c r="V74" s="789"/>
      <c r="W74" s="789"/>
      <c r="X74" s="789"/>
      <c r="Y74" s="789"/>
      <c r="Z74" s="789"/>
      <c r="AA74" s="789"/>
      <c r="AB74" s="789"/>
      <c r="AC74" s="789"/>
      <c r="AD74" s="789"/>
      <c r="AE74" s="789"/>
      <c r="AF74" s="789"/>
      <c r="AG74" s="789"/>
      <c r="AH74" s="789"/>
      <c r="AI74" s="789"/>
      <c r="AJ74" s="789"/>
      <c r="AK74" s="789"/>
      <c r="AL74" s="230"/>
      <c r="AM74" s="69" t="b">
        <v>1</v>
      </c>
      <c r="AN74" s="736" t="s">
        <v>2088</v>
      </c>
      <c r="AO74" s="736"/>
      <c r="AP74" s="736"/>
      <c r="AQ74" s="249"/>
      <c r="AR74" s="250" t="str">
        <f>IF(SUM('別紙様式6-2 事業所個票１:事業所個票10'!CI3)&gt;=1,"該当","")</f>
        <v>該当</v>
      </c>
      <c r="AT74" s="249"/>
      <c r="AU74" s="249"/>
      <c r="AV74" s="249"/>
      <c r="AW74" s="249"/>
      <c r="AX74" s="249"/>
      <c r="AY74" s="249"/>
      <c r="AZ74" s="249"/>
      <c r="BA74" s="249"/>
      <c r="BB74" s="249"/>
      <c r="BC74" s="249"/>
      <c r="BD74" s="249"/>
      <c r="BE74" s="249"/>
      <c r="BF74" s="249"/>
      <c r="BG74" s="249"/>
      <c r="BH74" s="249"/>
      <c r="BI74" s="249"/>
      <c r="BJ74" s="249"/>
      <c r="BK74" s="249"/>
      <c r="BL74" s="249"/>
      <c r="BM74" s="249"/>
      <c r="BN74" s="249"/>
      <c r="BO74" s="249"/>
      <c r="BP74" s="249"/>
      <c r="BQ74" s="249"/>
    </row>
    <row r="75" spans="1:81" s="248" customFormat="1" ht="21" customHeight="1" thickBot="1">
      <c r="A75" s="190"/>
      <c r="B75" s="190"/>
      <c r="C75" s="834"/>
      <c r="D75" s="835"/>
      <c r="E75" s="836" t="s">
        <v>2158</v>
      </c>
      <c r="F75" s="836"/>
      <c r="G75" s="836"/>
      <c r="H75" s="836"/>
      <c r="I75" s="836"/>
      <c r="J75" s="836"/>
      <c r="K75" s="836"/>
      <c r="L75" s="836"/>
      <c r="M75" s="836"/>
      <c r="N75" s="836"/>
      <c r="O75" s="836"/>
      <c r="P75" s="836"/>
      <c r="Q75" s="836"/>
      <c r="R75" s="836"/>
      <c r="S75" s="836"/>
      <c r="T75" s="836"/>
      <c r="U75" s="836"/>
      <c r="V75" s="836"/>
      <c r="W75" s="836"/>
      <c r="X75" s="837"/>
      <c r="Y75" s="72" t="s">
        <v>38</v>
      </c>
      <c r="Z75" s="183" t="str">
        <f>IF(AR74&lt;&gt;"該当","",IF(AM74=TRUE,"○","×"))</f>
        <v>○</v>
      </c>
      <c r="AA75" s="251"/>
      <c r="AB75" s="251"/>
      <c r="AC75" s="251"/>
      <c r="AD75" s="251"/>
      <c r="AE75" s="251"/>
      <c r="AF75" s="251"/>
      <c r="AG75" s="251"/>
      <c r="AH75" s="251"/>
      <c r="AI75" s="251"/>
      <c r="AJ75" s="251"/>
      <c r="AK75" s="251"/>
      <c r="AL75" s="251"/>
      <c r="AM75" s="648" t="s">
        <v>84</v>
      </c>
      <c r="AN75" s="555"/>
      <c r="AO75" s="555"/>
      <c r="AP75" s="555"/>
      <c r="AQ75" s="555"/>
      <c r="AR75" s="728"/>
      <c r="AS75" s="728"/>
      <c r="AT75" s="555"/>
      <c r="AU75" s="555"/>
      <c r="AV75" s="555"/>
      <c r="AW75" s="555"/>
      <c r="AX75" s="555"/>
      <c r="AY75" s="555"/>
      <c r="AZ75" s="555"/>
      <c r="BA75" s="555"/>
      <c r="BB75" s="555"/>
      <c r="BC75" s="556"/>
      <c r="BD75" s="249"/>
      <c r="BE75" s="249"/>
      <c r="BF75" s="249"/>
      <c r="BG75" s="249"/>
      <c r="BH75" s="249"/>
      <c r="BI75" s="249"/>
      <c r="BJ75" s="249"/>
      <c r="BK75" s="249"/>
      <c r="BL75" s="249"/>
      <c r="BM75" s="249"/>
      <c r="BN75" s="249"/>
      <c r="BO75" s="249"/>
      <c r="BP75" s="249"/>
      <c r="BQ75" s="249"/>
    </row>
    <row r="76" spans="1:81" s="248" customFormat="1" ht="5.25" customHeight="1">
      <c r="A76" s="190"/>
      <c r="B76" s="190"/>
      <c r="C76" s="190"/>
      <c r="D76" s="190"/>
      <c r="E76" s="190"/>
      <c r="F76" s="190"/>
      <c r="G76" s="190"/>
      <c r="H76" s="190"/>
      <c r="I76" s="190"/>
      <c r="J76" s="252"/>
      <c r="K76" s="252"/>
      <c r="L76" s="252"/>
      <c r="M76" s="252"/>
      <c r="N76" s="252"/>
      <c r="O76" s="252"/>
      <c r="P76" s="252"/>
      <c r="Q76" s="252"/>
      <c r="R76" s="252"/>
      <c r="S76" s="252"/>
      <c r="T76" s="252"/>
      <c r="U76" s="252"/>
      <c r="V76" s="252"/>
      <c r="W76" s="252"/>
      <c r="X76" s="252"/>
      <c r="Y76" s="251"/>
      <c r="Z76" s="251"/>
      <c r="AA76" s="251"/>
      <c r="AB76" s="251"/>
      <c r="AC76" s="251"/>
      <c r="AD76" s="251"/>
      <c r="AE76" s="251"/>
      <c r="AF76" s="251"/>
      <c r="AG76" s="251"/>
      <c r="AH76" s="251"/>
      <c r="AI76" s="251"/>
      <c r="AJ76" s="251"/>
      <c r="AK76" s="251"/>
      <c r="AL76" s="251"/>
      <c r="AN76" s="253"/>
      <c r="AO76" s="253"/>
      <c r="AP76" s="253"/>
      <c r="AQ76" s="253"/>
      <c r="AR76" s="253"/>
      <c r="AS76" s="253"/>
      <c r="AT76" s="253"/>
      <c r="AU76" s="253"/>
      <c r="AV76" s="253"/>
      <c r="AW76" s="253"/>
      <c r="AX76" s="253"/>
      <c r="AY76" s="253"/>
      <c r="AZ76" s="253"/>
      <c r="BA76" s="253"/>
      <c r="BB76" s="253"/>
      <c r="BC76" s="253"/>
      <c r="BD76" s="253"/>
      <c r="BE76" s="249"/>
      <c r="BF76" s="249"/>
      <c r="BG76" s="249"/>
      <c r="BH76" s="249"/>
      <c r="BI76" s="249"/>
      <c r="BJ76" s="249"/>
      <c r="BK76" s="249"/>
      <c r="BL76" s="249"/>
      <c r="BM76" s="249"/>
      <c r="BN76" s="249"/>
      <c r="BO76" s="249"/>
      <c r="BP76" s="249"/>
      <c r="BQ76" s="249"/>
      <c r="BR76" s="249"/>
      <c r="BS76" s="249"/>
      <c r="BT76" s="249"/>
      <c r="BU76" s="249"/>
      <c r="BV76" s="249"/>
      <c r="BW76" s="249"/>
      <c r="BX76" s="249"/>
      <c r="BY76" s="249"/>
      <c r="BZ76" s="249"/>
      <c r="CA76" s="249"/>
      <c r="CB76" s="249"/>
      <c r="CC76" s="249"/>
    </row>
    <row r="77" spans="1:81" s="248" customFormat="1" ht="14.25">
      <c r="A77" s="190"/>
      <c r="B77" s="190"/>
      <c r="C77" s="228" t="s">
        <v>2159</v>
      </c>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N77" s="253"/>
      <c r="AO77" s="253"/>
      <c r="AP77" s="253"/>
      <c r="AQ77" s="253"/>
      <c r="AR77" s="253"/>
      <c r="AS77" s="253"/>
      <c r="AT77" s="253"/>
      <c r="AU77" s="253"/>
      <c r="AV77" s="253"/>
      <c r="AW77" s="253"/>
      <c r="AX77" s="253"/>
      <c r="AY77" s="253"/>
      <c r="AZ77" s="253"/>
      <c r="BA77" s="253"/>
      <c r="BB77" s="253"/>
      <c r="BC77" s="253"/>
      <c r="BD77" s="253"/>
      <c r="BE77" s="249"/>
      <c r="BF77" s="249"/>
      <c r="BG77" s="249"/>
      <c r="BH77" s="249"/>
      <c r="BI77" s="249"/>
      <c r="BJ77" s="249"/>
      <c r="BK77" s="249"/>
      <c r="BL77" s="249"/>
      <c r="BM77" s="249"/>
      <c r="BN77" s="249"/>
      <c r="BO77" s="249"/>
      <c r="BP77" s="249"/>
      <c r="BQ77" s="249"/>
      <c r="BR77" s="249"/>
      <c r="BS77" s="249"/>
      <c r="BT77" s="249"/>
      <c r="BU77" s="249"/>
      <c r="BV77" s="249"/>
      <c r="BW77" s="249"/>
      <c r="BX77" s="249"/>
      <c r="BY77" s="249"/>
      <c r="BZ77" s="249"/>
      <c r="CA77" s="249"/>
      <c r="CB77" s="249"/>
      <c r="CC77" s="249"/>
    </row>
    <row r="78" spans="1:81" s="248" customFormat="1" ht="24.75" customHeight="1" thickBot="1">
      <c r="A78" s="190"/>
      <c r="B78" s="190"/>
      <c r="C78" s="254" t="s">
        <v>83</v>
      </c>
      <c r="D78" s="838" t="s">
        <v>2232</v>
      </c>
      <c r="E78" s="838"/>
      <c r="F78" s="838"/>
      <c r="G78" s="838"/>
      <c r="H78" s="838"/>
      <c r="I78" s="838"/>
      <c r="J78" s="838"/>
      <c r="K78" s="838"/>
      <c r="L78" s="838"/>
      <c r="M78" s="838"/>
      <c r="N78" s="838"/>
      <c r="O78" s="838"/>
      <c r="P78" s="838"/>
      <c r="Q78" s="838"/>
      <c r="R78" s="838"/>
      <c r="S78" s="838"/>
      <c r="T78" s="838"/>
      <c r="U78" s="838"/>
      <c r="V78" s="838"/>
      <c r="W78" s="838"/>
      <c r="X78" s="838"/>
      <c r="Y78" s="838"/>
      <c r="Z78" s="838"/>
      <c r="AA78" s="838"/>
      <c r="AB78" s="838"/>
      <c r="AC78" s="838"/>
      <c r="AD78" s="838"/>
      <c r="AE78" s="838"/>
      <c r="AF78" s="838"/>
      <c r="AG78" s="838"/>
      <c r="AH78" s="838"/>
      <c r="AI78" s="838"/>
      <c r="AJ78" s="838"/>
      <c r="AK78" s="838"/>
      <c r="AL78" s="230"/>
      <c r="AN78" s="253"/>
      <c r="AO78" s="253"/>
      <c r="AP78" s="253"/>
      <c r="AQ78" s="253"/>
      <c r="AR78" s="253"/>
      <c r="AS78" s="253"/>
      <c r="AT78" s="253"/>
      <c r="AU78" s="253"/>
      <c r="AV78" s="253"/>
      <c r="AW78" s="253"/>
      <c r="AX78" s="253"/>
      <c r="AY78" s="253"/>
      <c r="AZ78" s="253"/>
      <c r="BA78" s="253"/>
      <c r="BB78" s="253"/>
      <c r="BC78" s="253"/>
      <c r="BD78" s="253"/>
      <c r="BE78" s="249"/>
      <c r="BF78" s="249"/>
      <c r="BG78" s="249"/>
      <c r="BH78" s="249"/>
      <c r="BI78" s="249"/>
      <c r="BJ78" s="249"/>
      <c r="BK78" s="249"/>
      <c r="BL78" s="249"/>
      <c r="BM78" s="249"/>
      <c r="BN78" s="249"/>
      <c r="BO78" s="249"/>
      <c r="BP78" s="249"/>
      <c r="BQ78" s="249"/>
      <c r="BR78" s="249"/>
      <c r="BS78" s="249"/>
      <c r="BT78" s="249"/>
      <c r="BU78" s="249"/>
      <c r="BV78" s="249"/>
      <c r="BW78" s="249"/>
      <c r="BX78" s="249"/>
      <c r="BY78" s="249"/>
      <c r="BZ78" s="249"/>
      <c r="CA78" s="249"/>
      <c r="CB78" s="249"/>
      <c r="CC78" s="249"/>
    </row>
    <row r="79" spans="1:81" ht="18" customHeight="1">
      <c r="A79" s="155"/>
      <c r="B79" s="255"/>
      <c r="C79" s="839" t="s">
        <v>89</v>
      </c>
      <c r="D79" s="685"/>
      <c r="E79" s="685"/>
      <c r="F79" s="685"/>
      <c r="G79" s="685"/>
      <c r="H79" s="685"/>
      <c r="I79" s="685"/>
      <c r="J79" s="685"/>
      <c r="K79" s="685"/>
      <c r="L79" s="685"/>
      <c r="M79" s="685"/>
      <c r="N79" s="685"/>
      <c r="O79" s="685"/>
      <c r="P79" s="685"/>
      <c r="Q79" s="685"/>
      <c r="R79" s="685"/>
      <c r="S79" s="685"/>
      <c r="T79" s="686"/>
      <c r="U79" s="840">
        <f>SUM('別紙様式6-2 事業所個票１:事業所個票10'!BA51)</f>
        <v>193300</v>
      </c>
      <c r="V79" s="841"/>
      <c r="W79" s="841"/>
      <c r="X79" s="841"/>
      <c r="Y79" s="841"/>
      <c r="Z79" s="256" t="s">
        <v>31</v>
      </c>
      <c r="AA79" s="174" t="s">
        <v>38</v>
      </c>
      <c r="AB79" s="552" t="str">
        <f>IF(U80&gt;=U79,"○","×")</f>
        <v>○</v>
      </c>
      <c r="AC79" s="234"/>
      <c r="AD79" s="155"/>
      <c r="AE79" s="155"/>
      <c r="AF79" s="155"/>
      <c r="AG79" s="155"/>
      <c r="AH79" s="155"/>
      <c r="AI79" s="155"/>
      <c r="AJ79" s="155"/>
      <c r="AK79" s="155"/>
      <c r="AL79" s="155"/>
      <c r="AN79" s="253"/>
      <c r="AO79" s="253"/>
      <c r="AP79" s="253"/>
      <c r="AQ79" s="253"/>
      <c r="AR79" s="253"/>
      <c r="AS79" s="253"/>
      <c r="AT79" s="253"/>
      <c r="AU79" s="253"/>
      <c r="AV79" s="253"/>
      <c r="AW79" s="253"/>
      <c r="AX79" s="253"/>
      <c r="AY79" s="253"/>
      <c r="AZ79" s="253"/>
      <c r="BA79" s="253"/>
      <c r="BB79" s="253"/>
      <c r="BC79" s="253"/>
      <c r="BD79" s="253"/>
    </row>
    <row r="80" spans="1:81" ht="19.5" customHeight="1" thickBot="1">
      <c r="A80" s="155"/>
      <c r="B80" s="255"/>
      <c r="C80" s="694" t="s">
        <v>90</v>
      </c>
      <c r="D80" s="694"/>
      <c r="E80" s="694"/>
      <c r="F80" s="694"/>
      <c r="G80" s="694"/>
      <c r="H80" s="694"/>
      <c r="I80" s="694"/>
      <c r="J80" s="694"/>
      <c r="K80" s="694"/>
      <c r="L80" s="694"/>
      <c r="M80" s="694"/>
      <c r="N80" s="694"/>
      <c r="O80" s="694"/>
      <c r="P80" s="694"/>
      <c r="Q80" s="694"/>
      <c r="R80" s="694"/>
      <c r="S80" s="694"/>
      <c r="T80" s="695"/>
      <c r="U80" s="840">
        <f>U81+U86</f>
        <v>198000</v>
      </c>
      <c r="V80" s="841"/>
      <c r="W80" s="841"/>
      <c r="X80" s="841"/>
      <c r="Y80" s="841"/>
      <c r="Z80" s="232" t="s">
        <v>31</v>
      </c>
      <c r="AA80" s="174" t="s">
        <v>38</v>
      </c>
      <c r="AB80" s="553"/>
      <c r="AC80" s="174"/>
      <c r="AD80" s="174"/>
      <c r="AE80" s="174"/>
      <c r="AF80" s="174"/>
      <c r="AG80" s="174"/>
      <c r="AH80" s="221"/>
      <c r="AI80" s="221"/>
      <c r="AJ80" s="221"/>
      <c r="AK80" s="221"/>
      <c r="AL80" s="221"/>
      <c r="AM80" s="257"/>
    </row>
    <row r="81" spans="1:55" ht="9.75" customHeight="1" thickBot="1">
      <c r="A81" s="155"/>
      <c r="B81" s="255"/>
      <c r="C81" s="805" t="s">
        <v>2234</v>
      </c>
      <c r="D81" s="806"/>
      <c r="E81" s="810" t="s">
        <v>91</v>
      </c>
      <c r="F81" s="811"/>
      <c r="G81" s="811"/>
      <c r="H81" s="811"/>
      <c r="I81" s="811"/>
      <c r="J81" s="811"/>
      <c r="K81" s="811"/>
      <c r="L81" s="811"/>
      <c r="M81" s="811"/>
      <c r="N81" s="811"/>
      <c r="O81" s="811"/>
      <c r="P81" s="811"/>
      <c r="Q81" s="811"/>
      <c r="R81" s="811"/>
      <c r="S81" s="811"/>
      <c r="T81" s="812"/>
      <c r="U81" s="816">
        <v>123000</v>
      </c>
      <c r="V81" s="817"/>
      <c r="W81" s="817"/>
      <c r="X81" s="817"/>
      <c r="Y81" s="818"/>
      <c r="Z81" s="829" t="s">
        <v>31</v>
      </c>
      <c r="AA81" s="800" t="s">
        <v>38</v>
      </c>
      <c r="AB81" s="155"/>
      <c r="AC81" s="238"/>
      <c r="AD81" s="258"/>
      <c r="AE81" s="258"/>
      <c r="AF81" s="238"/>
      <c r="AG81" s="155"/>
      <c r="AH81" s="221"/>
      <c r="AI81" s="155"/>
      <c r="AJ81" s="221"/>
      <c r="AK81" s="155"/>
      <c r="AL81" s="221"/>
      <c r="AM81" s="257"/>
    </row>
    <row r="82" spans="1:55" ht="9.75" customHeight="1" thickBot="1">
      <c r="A82" s="155"/>
      <c r="B82" s="255"/>
      <c r="C82" s="807"/>
      <c r="D82" s="806"/>
      <c r="E82" s="813"/>
      <c r="F82" s="814"/>
      <c r="G82" s="814"/>
      <c r="H82" s="814"/>
      <c r="I82" s="814"/>
      <c r="J82" s="814"/>
      <c r="K82" s="814"/>
      <c r="L82" s="814"/>
      <c r="M82" s="814"/>
      <c r="N82" s="814"/>
      <c r="O82" s="814"/>
      <c r="P82" s="814"/>
      <c r="Q82" s="814"/>
      <c r="R82" s="814"/>
      <c r="S82" s="814"/>
      <c r="T82" s="815"/>
      <c r="U82" s="795"/>
      <c r="V82" s="796"/>
      <c r="W82" s="796"/>
      <c r="X82" s="796"/>
      <c r="Y82" s="797"/>
      <c r="Z82" s="830"/>
      <c r="AA82" s="800"/>
      <c r="AB82" s="821" t="s">
        <v>68</v>
      </c>
      <c r="AC82" s="822">
        <f>IFERROR(U83/U81*100,0)</f>
        <v>73.170731707317074</v>
      </c>
      <c r="AD82" s="823"/>
      <c r="AE82" s="824"/>
      <c r="AF82" s="828" t="s">
        <v>86</v>
      </c>
      <c r="AG82" s="828" t="s">
        <v>69</v>
      </c>
      <c r="AH82" s="779" t="s">
        <v>38</v>
      </c>
      <c r="AI82" s="552" t="str">
        <f>IF(U81=0,"",IF(AND(AC82&gt;=200/3,AC82&lt;=100),"○","×"))</f>
        <v>○</v>
      </c>
      <c r="AJ82" s="221"/>
      <c r="AK82" s="155"/>
      <c r="AL82" s="221"/>
      <c r="AM82" s="780" t="s">
        <v>2354</v>
      </c>
      <c r="AN82" s="781"/>
      <c r="AO82" s="781"/>
      <c r="AP82" s="781"/>
      <c r="AQ82" s="781"/>
      <c r="AR82" s="781"/>
      <c r="AS82" s="781"/>
      <c r="AT82" s="781"/>
      <c r="AU82" s="781"/>
      <c r="AV82" s="781"/>
      <c r="AW82" s="781"/>
      <c r="AX82" s="781"/>
      <c r="AY82" s="781"/>
      <c r="AZ82" s="781"/>
      <c r="BA82" s="781"/>
      <c r="BB82" s="781"/>
      <c r="BC82" s="782"/>
    </row>
    <row r="83" spans="1:55" ht="9.75" customHeight="1" thickBot="1">
      <c r="A83" s="155"/>
      <c r="B83" s="255"/>
      <c r="C83" s="807"/>
      <c r="D83" s="806"/>
      <c r="E83" s="210"/>
      <c r="F83" s="786" t="s">
        <v>2160</v>
      </c>
      <c r="G83" s="787"/>
      <c r="H83" s="787"/>
      <c r="I83" s="787"/>
      <c r="J83" s="787"/>
      <c r="K83" s="787"/>
      <c r="L83" s="787"/>
      <c r="M83" s="787"/>
      <c r="N83" s="787"/>
      <c r="O83" s="787"/>
      <c r="P83" s="787"/>
      <c r="Q83" s="787"/>
      <c r="R83" s="787"/>
      <c r="S83" s="787"/>
      <c r="T83" s="787"/>
      <c r="U83" s="792">
        <v>90000</v>
      </c>
      <c r="V83" s="793"/>
      <c r="W83" s="793"/>
      <c r="X83" s="793"/>
      <c r="Y83" s="794"/>
      <c r="Z83" s="831" t="s">
        <v>31</v>
      </c>
      <c r="AA83" s="800" t="s">
        <v>38</v>
      </c>
      <c r="AB83" s="821"/>
      <c r="AC83" s="825"/>
      <c r="AD83" s="826"/>
      <c r="AE83" s="827"/>
      <c r="AF83" s="828"/>
      <c r="AG83" s="828"/>
      <c r="AH83" s="779"/>
      <c r="AI83" s="553"/>
      <c r="AJ83" s="221"/>
      <c r="AK83" s="155"/>
      <c r="AL83" s="221"/>
      <c r="AM83" s="783"/>
      <c r="AN83" s="784"/>
      <c r="AO83" s="784"/>
      <c r="AP83" s="784"/>
      <c r="AQ83" s="784"/>
      <c r="AR83" s="784"/>
      <c r="AS83" s="784"/>
      <c r="AT83" s="784"/>
      <c r="AU83" s="784"/>
      <c r="AV83" s="784"/>
      <c r="AW83" s="784"/>
      <c r="AX83" s="784"/>
      <c r="AY83" s="784"/>
      <c r="AZ83" s="784"/>
      <c r="BA83" s="784"/>
      <c r="BB83" s="784"/>
      <c r="BC83" s="785"/>
    </row>
    <row r="84" spans="1:55" ht="9.75" customHeight="1" thickBot="1">
      <c r="A84" s="155"/>
      <c r="B84" s="255"/>
      <c r="C84" s="807"/>
      <c r="D84" s="806"/>
      <c r="E84" s="259"/>
      <c r="F84" s="788"/>
      <c r="G84" s="789"/>
      <c r="H84" s="789"/>
      <c r="I84" s="789"/>
      <c r="J84" s="789"/>
      <c r="K84" s="789"/>
      <c r="L84" s="789"/>
      <c r="M84" s="789"/>
      <c r="N84" s="789"/>
      <c r="O84" s="789"/>
      <c r="P84" s="789"/>
      <c r="Q84" s="789"/>
      <c r="R84" s="789"/>
      <c r="S84" s="789"/>
      <c r="T84" s="789"/>
      <c r="U84" s="795"/>
      <c r="V84" s="796"/>
      <c r="W84" s="796"/>
      <c r="X84" s="796"/>
      <c r="Y84" s="797"/>
      <c r="Z84" s="832"/>
      <c r="AA84" s="800"/>
      <c r="AB84" s="155"/>
      <c r="AC84" s="155"/>
      <c r="AD84" s="155"/>
      <c r="AE84" s="155"/>
      <c r="AF84" s="155"/>
      <c r="AG84" s="155"/>
      <c r="AH84" s="155"/>
      <c r="AI84" s="155"/>
      <c r="AJ84" s="221"/>
      <c r="AK84" s="221"/>
      <c r="AL84" s="221"/>
    </row>
    <row r="85" spans="1:55" ht="15" customHeight="1" thickBot="1">
      <c r="A85" s="155"/>
      <c r="B85" s="255"/>
      <c r="C85" s="808"/>
      <c r="D85" s="809"/>
      <c r="E85" s="260"/>
      <c r="F85" s="790"/>
      <c r="G85" s="791"/>
      <c r="H85" s="791"/>
      <c r="I85" s="791"/>
      <c r="J85" s="791"/>
      <c r="K85" s="791"/>
      <c r="L85" s="791"/>
      <c r="M85" s="791"/>
      <c r="N85" s="791"/>
      <c r="O85" s="791"/>
      <c r="P85" s="791"/>
      <c r="Q85" s="791"/>
      <c r="R85" s="791"/>
      <c r="S85" s="791"/>
      <c r="T85" s="791"/>
      <c r="U85" s="261" t="s">
        <v>68</v>
      </c>
      <c r="V85" s="833">
        <f>U83/2</f>
        <v>45000</v>
      </c>
      <c r="W85" s="833"/>
      <c r="X85" s="833"/>
      <c r="Y85" s="28" t="s">
        <v>31</v>
      </c>
      <c r="Z85" s="2" t="s">
        <v>69</v>
      </c>
      <c r="AA85" s="29"/>
      <c r="AB85" s="242"/>
      <c r="AC85" s="242"/>
      <c r="AD85" s="243"/>
      <c r="AE85" s="802"/>
      <c r="AF85" s="802"/>
      <c r="AG85" s="238"/>
      <c r="AH85" s="155"/>
      <c r="AI85" s="247"/>
      <c r="AJ85" s="221"/>
      <c r="AK85" s="221"/>
      <c r="AL85" s="221"/>
      <c r="AM85" s="257"/>
    </row>
    <row r="86" spans="1:55" ht="9.75" customHeight="1" thickBot="1">
      <c r="A86" s="155"/>
      <c r="B86" s="255"/>
      <c r="C86" s="803" t="s">
        <v>92</v>
      </c>
      <c r="D86" s="804"/>
      <c r="E86" s="810" t="s">
        <v>93</v>
      </c>
      <c r="F86" s="811"/>
      <c r="G86" s="811"/>
      <c r="H86" s="811"/>
      <c r="I86" s="811"/>
      <c r="J86" s="811"/>
      <c r="K86" s="811"/>
      <c r="L86" s="811"/>
      <c r="M86" s="811"/>
      <c r="N86" s="811"/>
      <c r="O86" s="811"/>
      <c r="P86" s="811"/>
      <c r="Q86" s="811"/>
      <c r="R86" s="811"/>
      <c r="S86" s="811"/>
      <c r="T86" s="812"/>
      <c r="U86" s="816">
        <v>75000</v>
      </c>
      <c r="V86" s="817"/>
      <c r="W86" s="817"/>
      <c r="X86" s="817"/>
      <c r="Y86" s="818"/>
      <c r="Z86" s="819" t="s">
        <v>31</v>
      </c>
      <c r="AA86" s="800" t="s">
        <v>38</v>
      </c>
      <c r="AB86" s="242"/>
      <c r="AC86" s="155"/>
      <c r="AD86" s="238"/>
      <c r="AE86" s="258"/>
      <c r="AF86" s="258"/>
      <c r="AG86" s="238"/>
      <c r="AH86" s="155"/>
      <c r="AI86" s="155"/>
      <c r="AJ86" s="221"/>
      <c r="AK86" s="221"/>
      <c r="AL86" s="221"/>
      <c r="AM86" s="257"/>
    </row>
    <row r="87" spans="1:55" ht="9.75" customHeight="1" thickBot="1">
      <c r="A87" s="155"/>
      <c r="B87" s="255"/>
      <c r="C87" s="805"/>
      <c r="D87" s="806"/>
      <c r="E87" s="813"/>
      <c r="F87" s="814"/>
      <c r="G87" s="814"/>
      <c r="H87" s="814"/>
      <c r="I87" s="814"/>
      <c r="J87" s="814"/>
      <c r="K87" s="814"/>
      <c r="L87" s="814"/>
      <c r="M87" s="814"/>
      <c r="N87" s="814"/>
      <c r="O87" s="814"/>
      <c r="P87" s="814"/>
      <c r="Q87" s="814"/>
      <c r="R87" s="814"/>
      <c r="S87" s="814"/>
      <c r="T87" s="815"/>
      <c r="U87" s="795"/>
      <c r="V87" s="796"/>
      <c r="W87" s="796"/>
      <c r="X87" s="796"/>
      <c r="Y87" s="797"/>
      <c r="Z87" s="820"/>
      <c r="AA87" s="800"/>
      <c r="AB87" s="821" t="s">
        <v>68</v>
      </c>
      <c r="AC87" s="822">
        <f>IFERROR(U88/U86*100,0)</f>
        <v>82.666666666666671</v>
      </c>
      <c r="AD87" s="823"/>
      <c r="AE87" s="824"/>
      <c r="AF87" s="828" t="s">
        <v>86</v>
      </c>
      <c r="AG87" s="828" t="s">
        <v>69</v>
      </c>
      <c r="AH87" s="779" t="s">
        <v>38</v>
      </c>
      <c r="AI87" s="552" t="str">
        <f>IF(U86=0,"",IF(AND(AC87&gt;=200/3,AC82&lt;=100),"○","×"))</f>
        <v>○</v>
      </c>
      <c r="AJ87" s="221"/>
      <c r="AK87" s="221"/>
      <c r="AL87" s="221"/>
      <c r="AM87" s="780" t="s">
        <v>2161</v>
      </c>
      <c r="AN87" s="781"/>
      <c r="AO87" s="781"/>
      <c r="AP87" s="781"/>
      <c r="AQ87" s="781"/>
      <c r="AR87" s="781"/>
      <c r="AS87" s="781"/>
      <c r="AT87" s="781"/>
      <c r="AU87" s="781"/>
      <c r="AV87" s="781"/>
      <c r="AW87" s="781"/>
      <c r="AX87" s="781"/>
      <c r="AY87" s="781"/>
      <c r="AZ87" s="781"/>
      <c r="BA87" s="781"/>
      <c r="BB87" s="781"/>
      <c r="BC87" s="782"/>
    </row>
    <row r="88" spans="1:55" ht="9.75" customHeight="1" thickBot="1">
      <c r="A88" s="155"/>
      <c r="B88" s="255"/>
      <c r="C88" s="805"/>
      <c r="D88" s="806"/>
      <c r="E88" s="262"/>
      <c r="F88" s="786" t="s">
        <v>2162</v>
      </c>
      <c r="G88" s="787"/>
      <c r="H88" s="787"/>
      <c r="I88" s="787"/>
      <c r="J88" s="787"/>
      <c r="K88" s="787"/>
      <c r="L88" s="787"/>
      <c r="M88" s="787"/>
      <c r="N88" s="787"/>
      <c r="O88" s="787"/>
      <c r="P88" s="787"/>
      <c r="Q88" s="787"/>
      <c r="R88" s="787"/>
      <c r="S88" s="787"/>
      <c r="T88" s="787"/>
      <c r="U88" s="792">
        <v>62000</v>
      </c>
      <c r="V88" s="793"/>
      <c r="W88" s="793"/>
      <c r="X88" s="793"/>
      <c r="Y88" s="794"/>
      <c r="Z88" s="798" t="s">
        <v>31</v>
      </c>
      <c r="AA88" s="800" t="s">
        <v>38</v>
      </c>
      <c r="AB88" s="821"/>
      <c r="AC88" s="825"/>
      <c r="AD88" s="826"/>
      <c r="AE88" s="827"/>
      <c r="AF88" s="828"/>
      <c r="AG88" s="828"/>
      <c r="AH88" s="779"/>
      <c r="AI88" s="553"/>
      <c r="AJ88" s="221"/>
      <c r="AK88" s="221"/>
      <c r="AL88" s="221"/>
      <c r="AM88" s="783"/>
      <c r="AN88" s="784"/>
      <c r="AO88" s="784"/>
      <c r="AP88" s="784"/>
      <c r="AQ88" s="784"/>
      <c r="AR88" s="784"/>
      <c r="AS88" s="784"/>
      <c r="AT88" s="784"/>
      <c r="AU88" s="784"/>
      <c r="AV88" s="784"/>
      <c r="AW88" s="784"/>
      <c r="AX88" s="784"/>
      <c r="AY88" s="784"/>
      <c r="AZ88" s="784"/>
      <c r="BA88" s="784"/>
      <c r="BB88" s="784"/>
      <c r="BC88" s="785"/>
    </row>
    <row r="89" spans="1:55" ht="9.75" customHeight="1" thickBot="1">
      <c r="A89" s="155"/>
      <c r="B89" s="255"/>
      <c r="C89" s="807"/>
      <c r="D89" s="806"/>
      <c r="E89" s="263"/>
      <c r="F89" s="788"/>
      <c r="G89" s="789"/>
      <c r="H89" s="789"/>
      <c r="I89" s="789"/>
      <c r="J89" s="789"/>
      <c r="K89" s="789"/>
      <c r="L89" s="789"/>
      <c r="M89" s="789"/>
      <c r="N89" s="789"/>
      <c r="O89" s="789"/>
      <c r="P89" s="789"/>
      <c r="Q89" s="789"/>
      <c r="R89" s="789"/>
      <c r="S89" s="789"/>
      <c r="T89" s="789"/>
      <c r="U89" s="795"/>
      <c r="V89" s="796"/>
      <c r="W89" s="796"/>
      <c r="X89" s="796"/>
      <c r="Y89" s="797"/>
      <c r="Z89" s="799"/>
      <c r="AA89" s="800"/>
      <c r="AB89" s="155"/>
      <c r="AC89" s="155"/>
      <c r="AD89" s="155"/>
      <c r="AE89" s="155"/>
      <c r="AF89" s="155"/>
      <c r="AG89" s="155"/>
      <c r="AH89" s="155"/>
      <c r="AI89" s="155"/>
      <c r="AJ89" s="221"/>
      <c r="AK89" s="221"/>
      <c r="AL89" s="221"/>
    </row>
    <row r="90" spans="1:55" ht="16.5" customHeight="1">
      <c r="A90" s="155"/>
      <c r="B90" s="255"/>
      <c r="C90" s="808"/>
      <c r="D90" s="809"/>
      <c r="E90" s="264"/>
      <c r="F90" s="790"/>
      <c r="G90" s="791"/>
      <c r="H90" s="791"/>
      <c r="I90" s="791"/>
      <c r="J90" s="791"/>
      <c r="K90" s="791"/>
      <c r="L90" s="791"/>
      <c r="M90" s="791"/>
      <c r="N90" s="791"/>
      <c r="O90" s="791"/>
      <c r="P90" s="791"/>
      <c r="Q90" s="791"/>
      <c r="R90" s="791"/>
      <c r="S90" s="791"/>
      <c r="T90" s="791"/>
      <c r="U90" s="246" t="s">
        <v>68</v>
      </c>
      <c r="V90" s="801">
        <f>U88/2</f>
        <v>31000</v>
      </c>
      <c r="W90" s="801"/>
      <c r="X90" s="801"/>
      <c r="Y90" s="27" t="s">
        <v>31</v>
      </c>
      <c r="Z90" s="3" t="s">
        <v>69</v>
      </c>
      <c r="AA90" s="29"/>
      <c r="AB90" s="242"/>
      <c r="AC90" s="243"/>
      <c r="AD90" s="802"/>
      <c r="AE90" s="802"/>
      <c r="AF90" s="238"/>
      <c r="AG90" s="155"/>
      <c r="AH90" s="155"/>
      <c r="AI90" s="265"/>
      <c r="AJ90" s="221"/>
      <c r="AK90" s="221"/>
      <c r="AL90" s="221"/>
      <c r="AM90" s="257"/>
    </row>
    <row r="91" spans="1:55" ht="6.75" customHeight="1">
      <c r="A91" s="155"/>
      <c r="B91" s="224" t="s">
        <v>94</v>
      </c>
      <c r="C91" s="224"/>
      <c r="D91" s="224"/>
      <c r="E91" s="224"/>
      <c r="F91" s="221"/>
      <c r="G91" s="222"/>
      <c r="H91" s="222"/>
      <c r="I91" s="222"/>
      <c r="J91" s="222"/>
      <c r="K91" s="222"/>
      <c r="L91" s="222"/>
      <c r="M91" s="266"/>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164"/>
      <c r="AM91" s="165"/>
      <c r="AR91" s="193"/>
    </row>
    <row r="92" spans="1:55" s="269" customFormat="1" ht="21" customHeight="1" thickBot="1">
      <c r="A92" s="267"/>
      <c r="B92" s="745" t="s">
        <v>95</v>
      </c>
      <c r="C92" s="745"/>
      <c r="D92" s="745"/>
      <c r="E92" s="745"/>
      <c r="F92" s="745"/>
      <c r="G92" s="745"/>
      <c r="H92" s="745"/>
      <c r="I92" s="745"/>
      <c r="J92" s="745"/>
      <c r="K92" s="745"/>
      <c r="L92" s="745"/>
      <c r="M92" s="745"/>
      <c r="N92" s="745"/>
      <c r="O92" s="745"/>
      <c r="P92" s="745"/>
      <c r="Q92" s="745"/>
      <c r="R92" s="745"/>
      <c r="S92" s="745"/>
      <c r="T92" s="745"/>
      <c r="U92" s="745"/>
      <c r="V92" s="745"/>
      <c r="W92" s="745"/>
      <c r="X92" s="745"/>
      <c r="Y92" s="745"/>
      <c r="Z92" s="745"/>
      <c r="AA92" s="745"/>
      <c r="AB92" s="745"/>
      <c r="AC92" s="745"/>
      <c r="AD92" s="745"/>
      <c r="AE92" s="745"/>
      <c r="AF92" s="745"/>
      <c r="AG92" s="745"/>
      <c r="AH92" s="745"/>
      <c r="AI92" s="745"/>
      <c r="AJ92" s="745"/>
      <c r="AK92" s="745"/>
      <c r="AL92" s="267"/>
      <c r="AM92" s="268"/>
    </row>
    <row r="93" spans="1:55" s="165" customFormat="1" ht="14.25" thickBot="1">
      <c r="A93" s="164"/>
      <c r="B93" s="228" t="s">
        <v>96</v>
      </c>
      <c r="C93" s="207"/>
      <c r="D93" s="207"/>
      <c r="E93" s="207"/>
      <c r="F93" s="207"/>
      <c r="G93" s="207"/>
      <c r="H93" s="207"/>
      <c r="I93" s="207"/>
      <c r="J93" s="207"/>
      <c r="K93" s="207"/>
      <c r="L93" s="207"/>
      <c r="M93" s="207"/>
      <c r="N93" s="207"/>
      <c r="O93" s="207"/>
      <c r="P93" s="207"/>
      <c r="Q93" s="207"/>
      <c r="R93" s="270" t="s">
        <v>83</v>
      </c>
      <c r="S93" s="271" t="s">
        <v>97</v>
      </c>
      <c r="T93" s="164"/>
      <c r="U93" s="207"/>
      <c r="V93" s="207"/>
      <c r="W93" s="207"/>
      <c r="X93" s="207"/>
      <c r="Y93" s="207"/>
      <c r="Z93" s="207"/>
      <c r="AA93" s="207"/>
      <c r="AB93" s="207"/>
      <c r="AC93" s="207"/>
      <c r="AD93" s="207"/>
      <c r="AE93" s="207"/>
      <c r="AF93" s="207"/>
      <c r="AG93" s="207"/>
      <c r="AH93" s="207"/>
      <c r="AI93" s="776" t="str">
        <f>IF(SUM('別紙様式6-2 事業所個票１:事業所個票10'!CI4)&gt;=1,"該当","")</f>
        <v>該当</v>
      </c>
      <c r="AJ93" s="777"/>
      <c r="AK93" s="778"/>
      <c r="AL93" s="164"/>
      <c r="AM93" s="157"/>
    </row>
    <row r="94" spans="1:55" s="165" customFormat="1" ht="2.25" customHeight="1" thickBot="1">
      <c r="A94" s="164"/>
      <c r="B94" s="164"/>
      <c r="C94" s="164"/>
      <c r="D94" s="272"/>
      <c r="E94" s="272"/>
      <c r="F94" s="272"/>
      <c r="G94" s="272"/>
      <c r="H94" s="272"/>
      <c r="I94" s="272"/>
      <c r="J94" s="272"/>
      <c r="K94" s="272"/>
      <c r="L94" s="272"/>
      <c r="M94" s="272"/>
      <c r="N94" s="272"/>
      <c r="O94" s="272"/>
      <c r="P94" s="272"/>
      <c r="Q94" s="272"/>
      <c r="R94" s="273"/>
      <c r="S94" s="273"/>
      <c r="T94" s="273"/>
      <c r="U94" s="272"/>
      <c r="V94" s="272"/>
      <c r="W94" s="272"/>
      <c r="X94" s="272"/>
      <c r="Y94" s="272"/>
      <c r="Z94" s="272"/>
      <c r="AA94" s="272"/>
      <c r="AB94" s="272"/>
      <c r="AC94" s="272"/>
      <c r="AD94" s="272"/>
      <c r="AE94" s="272"/>
      <c r="AF94" s="272"/>
      <c r="AG94" s="272"/>
      <c r="AH94" s="272"/>
      <c r="AI94" s="272"/>
      <c r="AJ94" s="272"/>
      <c r="AK94" s="272"/>
      <c r="AL94" s="164"/>
      <c r="AM94" s="157"/>
    </row>
    <row r="95" spans="1:55" s="165" customFormat="1" ht="14.25" thickBot="1">
      <c r="A95" s="164"/>
      <c r="B95" s="228" t="s">
        <v>98</v>
      </c>
      <c r="C95" s="274"/>
      <c r="D95" s="274"/>
      <c r="E95" s="274"/>
      <c r="F95" s="274"/>
      <c r="G95" s="274"/>
      <c r="H95" s="274"/>
      <c r="I95" s="274"/>
      <c r="J95" s="274"/>
      <c r="K95" s="274"/>
      <c r="L95" s="274"/>
      <c r="M95" s="274"/>
      <c r="N95" s="274"/>
      <c r="O95" s="274"/>
      <c r="P95" s="274"/>
      <c r="Q95" s="274"/>
      <c r="R95" s="270" t="s">
        <v>83</v>
      </c>
      <c r="S95" s="271" t="s">
        <v>99</v>
      </c>
      <c r="T95" s="164"/>
      <c r="U95" s="274"/>
      <c r="V95" s="274"/>
      <c r="W95" s="274"/>
      <c r="X95" s="274"/>
      <c r="Y95" s="274"/>
      <c r="Z95" s="274"/>
      <c r="AA95" s="274"/>
      <c r="AB95" s="274"/>
      <c r="AC95" s="274"/>
      <c r="AD95" s="274"/>
      <c r="AE95" s="274"/>
      <c r="AF95" s="274"/>
      <c r="AG95" s="274"/>
      <c r="AH95" s="274"/>
      <c r="AI95" s="776" t="str">
        <f>IF(SUM('別紙様式6-2 事業所個票１:事業所個票10'!CI4)=0,"該当","")</f>
        <v/>
      </c>
      <c r="AJ95" s="777"/>
      <c r="AK95" s="778"/>
      <c r="AL95" s="164"/>
      <c r="AM95" s="157"/>
    </row>
    <row r="96" spans="1:55" s="165" customFormat="1" ht="5.25" customHeight="1">
      <c r="A96" s="164"/>
      <c r="B96" s="254"/>
      <c r="C96" s="275"/>
      <c r="D96" s="275"/>
      <c r="E96" s="275"/>
      <c r="F96" s="275"/>
      <c r="G96" s="275"/>
      <c r="H96" s="275"/>
      <c r="I96" s="275"/>
      <c r="J96" s="275"/>
      <c r="K96" s="275"/>
      <c r="L96" s="275"/>
      <c r="M96" s="275"/>
      <c r="N96" s="275"/>
      <c r="O96" s="275"/>
      <c r="P96" s="275"/>
      <c r="Q96" s="275"/>
      <c r="R96" s="275"/>
      <c r="S96" s="275"/>
      <c r="T96" s="275"/>
      <c r="U96" s="275"/>
      <c r="V96" s="275"/>
      <c r="W96" s="275"/>
      <c r="X96" s="275"/>
      <c r="Y96" s="275"/>
      <c r="Z96" s="275"/>
      <c r="AA96" s="164"/>
      <c r="AB96" s="275"/>
      <c r="AC96" s="275"/>
      <c r="AD96" s="275"/>
      <c r="AE96" s="275"/>
      <c r="AF96" s="275"/>
      <c r="AG96" s="275"/>
      <c r="AH96" s="275"/>
      <c r="AI96" s="275"/>
      <c r="AJ96" s="275"/>
      <c r="AK96" s="275"/>
      <c r="AL96" s="164"/>
      <c r="AM96" s="157"/>
    </row>
    <row r="97" spans="1:55" s="248" customFormat="1" ht="12.75" customHeight="1" thickBot="1">
      <c r="A97" s="190"/>
      <c r="B97" s="190"/>
      <c r="C97" s="756" t="s">
        <v>100</v>
      </c>
      <c r="D97" s="756"/>
      <c r="E97" s="756"/>
      <c r="F97" s="756"/>
      <c r="G97" s="756"/>
      <c r="H97" s="756"/>
      <c r="I97" s="756"/>
      <c r="J97" s="756"/>
      <c r="K97" s="756"/>
      <c r="L97" s="756"/>
      <c r="M97" s="756"/>
      <c r="N97" s="756"/>
      <c r="O97" s="756"/>
      <c r="P97" s="756"/>
      <c r="Q97" s="756"/>
      <c r="R97" s="756"/>
      <c r="S97" s="756"/>
      <c r="T97" s="756"/>
      <c r="U97" s="190"/>
      <c r="V97" s="190"/>
      <c r="W97" s="190"/>
      <c r="X97" s="190"/>
      <c r="Y97" s="190"/>
      <c r="Z97" s="190"/>
      <c r="AA97" s="190"/>
      <c r="AB97" s="190"/>
      <c r="AC97" s="190"/>
      <c r="AD97" s="231"/>
      <c r="AE97" s="231"/>
      <c r="AF97" s="231"/>
      <c r="AG97" s="231"/>
      <c r="AH97" s="231"/>
      <c r="AI97" s="231"/>
      <c r="AJ97" s="231"/>
      <c r="AK97" s="231"/>
      <c r="AL97" s="190"/>
      <c r="AM97" s="276"/>
    </row>
    <row r="98" spans="1:55" s="165" customFormat="1" ht="18" customHeight="1" thickBot="1">
      <c r="A98" s="164"/>
      <c r="B98" s="164"/>
      <c r="C98" s="702"/>
      <c r="D98" s="703"/>
      <c r="E98" s="757" t="s">
        <v>101</v>
      </c>
      <c r="F98" s="757"/>
      <c r="G98" s="757"/>
      <c r="H98" s="757"/>
      <c r="I98" s="757"/>
      <c r="J98" s="757"/>
      <c r="K98" s="757"/>
      <c r="L98" s="757"/>
      <c r="M98" s="757"/>
      <c r="N98" s="757"/>
      <c r="O98" s="757"/>
      <c r="P98" s="757"/>
      <c r="Q98" s="757"/>
      <c r="R98" s="758"/>
      <c r="S98" s="277" t="s">
        <v>38</v>
      </c>
      <c r="T98" s="235" t="str">
        <f>IFERROR(IF(AM99=TRUE,"○",IF(AND(AI95="該当",OR(AM107=TRUE,AM108=TRUE)),"","×")),"")</f>
        <v>×</v>
      </c>
      <c r="U98" s="164"/>
      <c r="V98" s="278"/>
      <c r="W98" s="278"/>
      <c r="X98" s="278"/>
      <c r="Y98" s="278"/>
      <c r="Z98" s="278"/>
      <c r="AA98" s="278"/>
      <c r="AB98" s="278"/>
      <c r="AC98" s="278"/>
      <c r="AD98" s="278"/>
      <c r="AE98" s="278"/>
      <c r="AF98" s="278"/>
      <c r="AG98" s="278"/>
      <c r="AH98" s="278"/>
      <c r="AI98" s="278"/>
      <c r="AJ98" s="278"/>
      <c r="AK98" s="278"/>
      <c r="AL98" s="190"/>
      <c r="AM98" s="215" t="s">
        <v>2082</v>
      </c>
    </row>
    <row r="99" spans="1:55" s="165" customFormat="1" ht="16.5" customHeight="1">
      <c r="A99" s="164"/>
      <c r="B99" s="279"/>
      <c r="C99" s="280" t="s">
        <v>102</v>
      </c>
      <c r="D99" s="281" t="s">
        <v>2231</v>
      </c>
      <c r="E99" s="210"/>
      <c r="F99" s="210"/>
      <c r="G99" s="210"/>
      <c r="H99" s="210"/>
      <c r="I99" s="210"/>
      <c r="J99" s="210"/>
      <c r="K99" s="210"/>
      <c r="L99" s="210"/>
      <c r="M99" s="210"/>
      <c r="N99" s="210"/>
      <c r="O99" s="210"/>
      <c r="P99" s="210"/>
      <c r="Q99" s="210"/>
      <c r="R99" s="210"/>
      <c r="S99" s="281"/>
      <c r="T99" s="281"/>
      <c r="U99" s="281"/>
      <c r="V99" s="210"/>
      <c r="W99" s="210"/>
      <c r="X99" s="210"/>
      <c r="Y99" s="210"/>
      <c r="Z99" s="282"/>
      <c r="AA99" s="282"/>
      <c r="AB99" s="282"/>
      <c r="AC99" s="282"/>
      <c r="AD99" s="174"/>
      <c r="AE99" s="174"/>
      <c r="AF99" s="174"/>
      <c r="AG99" s="174"/>
      <c r="AH99" s="207"/>
      <c r="AI99" s="207"/>
      <c r="AJ99" s="207"/>
      <c r="AK99" s="283"/>
      <c r="AL99" s="227"/>
      <c r="AM99" s="69" t="b">
        <v>0</v>
      </c>
      <c r="AN99" s="736" t="s">
        <v>2088</v>
      </c>
      <c r="AO99" s="736"/>
      <c r="AP99" s="736"/>
    </row>
    <row r="100" spans="1:55" s="165" customFormat="1" ht="16.5" customHeight="1">
      <c r="A100" s="164"/>
      <c r="B100" s="279"/>
      <c r="C100" s="284" t="s">
        <v>103</v>
      </c>
      <c r="D100" s="285" t="s">
        <v>104</v>
      </c>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6"/>
      <c r="AA100" s="286"/>
      <c r="AB100" s="286"/>
      <c r="AC100" s="286"/>
      <c r="AD100" s="287"/>
      <c r="AE100" s="287"/>
      <c r="AF100" s="287"/>
      <c r="AG100" s="287"/>
      <c r="AH100" s="288"/>
      <c r="AI100" s="288"/>
      <c r="AJ100" s="288"/>
      <c r="AK100" s="289"/>
      <c r="AL100" s="227"/>
      <c r="AM100" s="69" t="b">
        <v>1</v>
      </c>
      <c r="AN100" s="736" t="s">
        <v>2089</v>
      </c>
      <c r="AO100" s="736"/>
      <c r="AP100" s="736"/>
    </row>
    <row r="101" spans="1:55" s="165" customFormat="1" ht="16.5" customHeight="1">
      <c r="A101" s="164"/>
      <c r="B101" s="279"/>
      <c r="C101" s="290" t="s">
        <v>105</v>
      </c>
      <c r="D101" s="291" t="s">
        <v>2230</v>
      </c>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3"/>
      <c r="AA101" s="293"/>
      <c r="AB101" s="293"/>
      <c r="AC101" s="293"/>
      <c r="AD101" s="203"/>
      <c r="AE101" s="203"/>
      <c r="AF101" s="203"/>
      <c r="AG101" s="203"/>
      <c r="AH101" s="294"/>
      <c r="AI101" s="294"/>
      <c r="AJ101" s="294"/>
      <c r="AK101" s="295"/>
      <c r="AL101" s="227"/>
      <c r="AM101" s="296"/>
    </row>
    <row r="102" spans="1:55" s="165" customFormat="1" ht="6.75" customHeight="1" thickBot="1">
      <c r="A102" s="164"/>
      <c r="B102" s="279"/>
      <c r="C102" s="214"/>
      <c r="D102" s="210"/>
      <c r="E102" s="224"/>
      <c r="F102" s="224"/>
      <c r="G102" s="224"/>
      <c r="H102" s="224"/>
      <c r="I102" s="224"/>
      <c r="J102" s="224"/>
      <c r="K102" s="224"/>
      <c r="L102" s="224"/>
      <c r="M102" s="224"/>
      <c r="N102" s="224"/>
      <c r="O102" s="224"/>
      <c r="P102" s="224"/>
      <c r="Q102" s="224"/>
      <c r="R102" s="224"/>
      <c r="S102" s="224"/>
      <c r="T102" s="224"/>
      <c r="U102" s="224"/>
      <c r="V102" s="224"/>
      <c r="W102" s="224"/>
      <c r="X102" s="224"/>
      <c r="Y102" s="224"/>
      <c r="Z102" s="282"/>
      <c r="AA102" s="282"/>
      <c r="AB102" s="282"/>
      <c r="AC102" s="282"/>
      <c r="AD102" s="174"/>
      <c r="AE102" s="174"/>
      <c r="AF102" s="174"/>
      <c r="AG102" s="174"/>
      <c r="AH102" s="207"/>
      <c r="AI102" s="207"/>
      <c r="AJ102" s="207"/>
      <c r="AK102" s="207"/>
      <c r="AL102" s="227"/>
      <c r="AM102" s="296"/>
      <c r="AN102" s="157"/>
      <c r="AO102" s="157"/>
      <c r="AP102" s="157"/>
      <c r="AQ102" s="157"/>
    </row>
    <row r="103" spans="1:55" s="165" customFormat="1" ht="26.25" customHeight="1" thickBot="1">
      <c r="A103" s="164"/>
      <c r="B103" s="279"/>
      <c r="C103" s="741" t="s">
        <v>106</v>
      </c>
      <c r="D103" s="741"/>
      <c r="E103" s="741"/>
      <c r="F103" s="741"/>
      <c r="G103" s="741"/>
      <c r="H103" s="741"/>
      <c r="I103" s="741"/>
      <c r="J103" s="741"/>
      <c r="K103" s="741"/>
      <c r="L103" s="224"/>
      <c r="M103" s="702"/>
      <c r="N103" s="703"/>
      <c r="O103" s="773" t="s">
        <v>2235</v>
      </c>
      <c r="P103" s="774"/>
      <c r="Q103" s="774"/>
      <c r="R103" s="774"/>
      <c r="S103" s="774"/>
      <c r="T103" s="774"/>
      <c r="U103" s="774"/>
      <c r="V103" s="774"/>
      <c r="W103" s="774"/>
      <c r="X103" s="774"/>
      <c r="Y103" s="774"/>
      <c r="Z103" s="774"/>
      <c r="AA103" s="774"/>
      <c r="AB103" s="774"/>
      <c r="AC103" s="774"/>
      <c r="AD103" s="774"/>
      <c r="AE103" s="774"/>
      <c r="AF103" s="774"/>
      <c r="AG103" s="774"/>
      <c r="AH103" s="774"/>
      <c r="AI103" s="774"/>
      <c r="AJ103" s="775"/>
      <c r="AK103" s="183" t="str">
        <f>IF(T98="○","",(IF(AM100=TRUE,"○","×")))</f>
        <v>○</v>
      </c>
      <c r="AL103" s="164"/>
      <c r="AM103" s="690" t="s">
        <v>2011</v>
      </c>
      <c r="AN103" s="696"/>
      <c r="AO103" s="696"/>
      <c r="AP103" s="696"/>
      <c r="AQ103" s="696"/>
      <c r="AR103" s="696"/>
      <c r="AS103" s="696"/>
      <c r="AT103" s="696"/>
      <c r="AU103" s="696"/>
      <c r="AV103" s="696"/>
      <c r="AW103" s="696"/>
      <c r="AX103" s="696"/>
      <c r="AY103" s="696"/>
      <c r="AZ103" s="696"/>
      <c r="BA103" s="696"/>
      <c r="BB103" s="696"/>
      <c r="BC103" s="697"/>
    </row>
    <row r="104" spans="1:55" s="165" customFormat="1" ht="6.75" customHeight="1">
      <c r="A104" s="164"/>
      <c r="B104" s="279"/>
      <c r="C104" s="221"/>
      <c r="D104" s="210"/>
      <c r="E104" s="224"/>
      <c r="F104" s="224"/>
      <c r="G104" s="224"/>
      <c r="H104" s="224"/>
      <c r="I104" s="224"/>
      <c r="J104" s="224"/>
      <c r="K104" s="224"/>
      <c r="L104" s="224"/>
      <c r="M104" s="224"/>
      <c r="N104" s="224"/>
      <c r="O104" s="224"/>
      <c r="P104" s="224"/>
      <c r="Q104" s="224"/>
      <c r="R104" s="224"/>
      <c r="S104" s="224"/>
      <c r="T104" s="224"/>
      <c r="U104" s="224"/>
      <c r="V104" s="224"/>
      <c r="W104" s="224"/>
      <c r="X104" s="224"/>
      <c r="Y104" s="224"/>
      <c r="Z104" s="282"/>
      <c r="AA104" s="282"/>
      <c r="AB104" s="282"/>
      <c r="AC104" s="282"/>
      <c r="AD104" s="174"/>
      <c r="AE104" s="174"/>
      <c r="AF104" s="174"/>
      <c r="AG104" s="174"/>
      <c r="AH104" s="207"/>
      <c r="AI104" s="207"/>
      <c r="AJ104" s="207"/>
      <c r="AK104" s="207"/>
      <c r="AL104" s="227"/>
      <c r="AM104" s="296"/>
      <c r="AN104" s="157"/>
      <c r="AO104" s="157"/>
      <c r="AP104" s="157"/>
      <c r="AQ104" s="157"/>
    </row>
    <row r="105" spans="1:55" s="165" customFormat="1" ht="16.5" customHeight="1" thickBot="1">
      <c r="A105" s="164"/>
      <c r="B105" s="164"/>
      <c r="C105" s="756" t="s">
        <v>107</v>
      </c>
      <c r="D105" s="756"/>
      <c r="E105" s="756"/>
      <c r="F105" s="756"/>
      <c r="G105" s="756"/>
      <c r="H105" s="756"/>
      <c r="I105" s="756"/>
      <c r="J105" s="756"/>
      <c r="K105" s="756"/>
      <c r="L105" s="756"/>
      <c r="M105" s="756"/>
      <c r="N105" s="756"/>
      <c r="O105" s="756"/>
      <c r="P105" s="756"/>
      <c r="Q105" s="756"/>
      <c r="R105" s="756"/>
      <c r="S105" s="297"/>
      <c r="T105" s="297"/>
      <c r="U105" s="297"/>
      <c r="V105" s="297"/>
      <c r="W105" s="297"/>
      <c r="X105" s="297"/>
      <c r="Y105" s="224"/>
      <c r="Z105" s="297"/>
      <c r="AA105" s="297"/>
      <c r="AB105" s="297"/>
      <c r="AC105" s="297"/>
      <c r="AD105" s="297"/>
      <c r="AE105" s="297"/>
      <c r="AF105" s="297"/>
      <c r="AG105" s="297"/>
      <c r="AH105" s="297"/>
      <c r="AI105" s="297"/>
      <c r="AJ105" s="297"/>
      <c r="AK105" s="297"/>
      <c r="AL105" s="297"/>
    </row>
    <row r="106" spans="1:55" s="165" customFormat="1" ht="16.5" customHeight="1" thickBot="1">
      <c r="A106" s="164"/>
      <c r="B106" s="298"/>
      <c r="C106" s="702"/>
      <c r="D106" s="703"/>
      <c r="E106" s="757" t="s">
        <v>108</v>
      </c>
      <c r="F106" s="757"/>
      <c r="G106" s="757"/>
      <c r="H106" s="757"/>
      <c r="I106" s="757"/>
      <c r="J106" s="757"/>
      <c r="K106" s="757"/>
      <c r="L106" s="757"/>
      <c r="M106" s="757"/>
      <c r="N106" s="757"/>
      <c r="O106" s="757"/>
      <c r="P106" s="757"/>
      <c r="Q106" s="757"/>
      <c r="R106" s="758"/>
      <c r="S106" s="277" t="s">
        <v>38</v>
      </c>
      <c r="T106" s="235" t="str">
        <f>IFERROR(IF(AND(AM107=TRUE,OR(AND(AR107=TRUE,J109&lt;&gt;""),AND(AR108=TRUE,J111&lt;&gt;""))),"○",IF(AND(AI95="該当",OR(AM99=TRUE,AM100=TRUE)),"","×")),"")</f>
        <v>×</v>
      </c>
      <c r="U106" s="299"/>
      <c r="V106" s="300"/>
      <c r="W106" s="300"/>
      <c r="X106" s="300"/>
      <c r="Y106" s="300"/>
      <c r="Z106" s="300"/>
      <c r="AA106" s="300"/>
      <c r="AB106" s="300"/>
      <c r="AC106" s="300"/>
      <c r="AD106" s="300"/>
      <c r="AE106" s="300"/>
      <c r="AF106" s="300"/>
      <c r="AG106" s="300"/>
      <c r="AH106" s="300"/>
      <c r="AI106" s="300"/>
      <c r="AJ106" s="300"/>
      <c r="AK106" s="300"/>
      <c r="AL106" s="297"/>
      <c r="AM106" s="215" t="s">
        <v>2082</v>
      </c>
    </row>
    <row r="107" spans="1:55" s="165" customFormat="1" ht="26.25" customHeight="1" thickBot="1">
      <c r="A107" s="164"/>
      <c r="B107" s="759"/>
      <c r="C107" s="280" t="s">
        <v>102</v>
      </c>
      <c r="D107" s="760" t="s">
        <v>2209</v>
      </c>
      <c r="E107" s="761"/>
      <c r="F107" s="761"/>
      <c r="G107" s="761"/>
      <c r="H107" s="762"/>
      <c r="I107" s="762"/>
      <c r="J107" s="762"/>
      <c r="K107" s="762"/>
      <c r="L107" s="762"/>
      <c r="M107" s="762"/>
      <c r="N107" s="762"/>
      <c r="O107" s="762"/>
      <c r="P107" s="762"/>
      <c r="Q107" s="762"/>
      <c r="R107" s="762"/>
      <c r="S107" s="762"/>
      <c r="T107" s="762"/>
      <c r="U107" s="762"/>
      <c r="V107" s="762"/>
      <c r="W107" s="762"/>
      <c r="X107" s="762"/>
      <c r="Y107" s="762"/>
      <c r="Z107" s="762"/>
      <c r="AA107" s="762"/>
      <c r="AB107" s="762"/>
      <c r="AC107" s="762"/>
      <c r="AD107" s="762"/>
      <c r="AE107" s="762"/>
      <c r="AF107" s="762"/>
      <c r="AG107" s="762"/>
      <c r="AH107" s="762"/>
      <c r="AI107" s="762"/>
      <c r="AJ107" s="762"/>
      <c r="AK107" s="763"/>
      <c r="AL107" s="164"/>
      <c r="AM107" s="69" t="b">
        <v>0</v>
      </c>
      <c r="AN107" s="736" t="s">
        <v>2088</v>
      </c>
      <c r="AO107" s="736"/>
      <c r="AP107" s="736"/>
      <c r="AQ107" s="157"/>
      <c r="AR107" s="69" t="b">
        <v>0</v>
      </c>
      <c r="AS107" s="736" t="s">
        <v>2090</v>
      </c>
      <c r="AT107" s="736"/>
      <c r="AU107" s="736"/>
    </row>
    <row r="108" spans="1:55" s="165" customFormat="1" ht="25.5" customHeight="1" thickBot="1">
      <c r="A108" s="164"/>
      <c r="B108" s="759"/>
      <c r="C108" s="711"/>
      <c r="D108" s="713" t="s">
        <v>109</v>
      </c>
      <c r="E108" s="714"/>
      <c r="F108" s="714"/>
      <c r="G108" s="714"/>
      <c r="H108" s="746"/>
      <c r="I108" s="748" t="s">
        <v>32</v>
      </c>
      <c r="J108" s="750" t="s">
        <v>2229</v>
      </c>
      <c r="K108" s="751"/>
      <c r="L108" s="751"/>
      <c r="M108" s="751"/>
      <c r="N108" s="751"/>
      <c r="O108" s="751"/>
      <c r="P108" s="751"/>
      <c r="Q108" s="751"/>
      <c r="R108" s="751"/>
      <c r="S108" s="751"/>
      <c r="T108" s="751"/>
      <c r="U108" s="751"/>
      <c r="V108" s="751"/>
      <c r="W108" s="751"/>
      <c r="X108" s="751"/>
      <c r="Y108" s="751"/>
      <c r="Z108" s="751"/>
      <c r="AA108" s="751"/>
      <c r="AB108" s="751"/>
      <c r="AC108" s="751"/>
      <c r="AD108" s="751"/>
      <c r="AE108" s="751"/>
      <c r="AF108" s="751"/>
      <c r="AG108" s="751"/>
      <c r="AH108" s="751"/>
      <c r="AI108" s="751"/>
      <c r="AJ108" s="751"/>
      <c r="AK108" s="752"/>
      <c r="AL108" s="164"/>
      <c r="AM108" s="69" t="b">
        <v>1</v>
      </c>
      <c r="AN108" s="736" t="s">
        <v>2089</v>
      </c>
      <c r="AO108" s="736"/>
      <c r="AP108" s="736"/>
      <c r="AQ108" s="301"/>
      <c r="AR108" s="69" t="b">
        <v>0</v>
      </c>
      <c r="AS108" s="736" t="s">
        <v>2091</v>
      </c>
      <c r="AT108" s="736"/>
      <c r="AU108" s="736"/>
      <c r="AV108" s="301"/>
      <c r="AW108" s="301"/>
      <c r="AX108" s="301"/>
      <c r="AY108" s="301"/>
      <c r="AZ108" s="301"/>
      <c r="BA108" s="301"/>
      <c r="BB108" s="301"/>
      <c r="BC108" s="301"/>
    </row>
    <row r="109" spans="1:55" s="165" customFormat="1" ht="33" customHeight="1" thickBot="1">
      <c r="A109" s="164"/>
      <c r="B109" s="759"/>
      <c r="C109" s="711"/>
      <c r="D109" s="715"/>
      <c r="E109" s="716"/>
      <c r="F109" s="716"/>
      <c r="G109" s="716"/>
      <c r="H109" s="747"/>
      <c r="I109" s="749"/>
      <c r="J109" s="753" t="s">
        <v>2357</v>
      </c>
      <c r="K109" s="754"/>
      <c r="L109" s="754"/>
      <c r="M109" s="754"/>
      <c r="N109" s="754"/>
      <c r="O109" s="754"/>
      <c r="P109" s="754"/>
      <c r="Q109" s="754"/>
      <c r="R109" s="754"/>
      <c r="S109" s="754"/>
      <c r="T109" s="754"/>
      <c r="U109" s="754"/>
      <c r="V109" s="754"/>
      <c r="W109" s="754"/>
      <c r="X109" s="754"/>
      <c r="Y109" s="754"/>
      <c r="Z109" s="754"/>
      <c r="AA109" s="754"/>
      <c r="AB109" s="754"/>
      <c r="AC109" s="754"/>
      <c r="AD109" s="754"/>
      <c r="AE109" s="754"/>
      <c r="AF109" s="754"/>
      <c r="AG109" s="754"/>
      <c r="AH109" s="754"/>
      <c r="AI109" s="754"/>
      <c r="AJ109" s="754"/>
      <c r="AK109" s="755"/>
      <c r="AL109" s="164"/>
      <c r="AM109" s="690" t="s">
        <v>2163</v>
      </c>
      <c r="AN109" s="691"/>
      <c r="AO109" s="691"/>
      <c r="AP109" s="691"/>
      <c r="AQ109" s="691"/>
      <c r="AR109" s="691"/>
      <c r="AS109" s="691"/>
      <c r="AT109" s="691"/>
      <c r="AU109" s="691"/>
      <c r="AV109" s="691"/>
      <c r="AW109" s="691"/>
      <c r="AX109" s="691"/>
      <c r="AY109" s="691"/>
      <c r="AZ109" s="691"/>
      <c r="BA109" s="691"/>
      <c r="BB109" s="691"/>
      <c r="BC109" s="692"/>
    </row>
    <row r="110" spans="1:55" s="165" customFormat="1" ht="19.5" customHeight="1" thickBot="1">
      <c r="A110" s="164"/>
      <c r="B110" s="759"/>
      <c r="C110" s="711"/>
      <c r="D110" s="715"/>
      <c r="E110" s="716"/>
      <c r="F110" s="716"/>
      <c r="G110" s="716"/>
      <c r="H110" s="764"/>
      <c r="I110" s="766" t="s">
        <v>39</v>
      </c>
      <c r="J110" s="302" t="s">
        <v>110</v>
      </c>
      <c r="K110" s="303"/>
      <c r="L110" s="303"/>
      <c r="M110" s="303"/>
      <c r="N110" s="303"/>
      <c r="O110" s="303"/>
      <c r="P110" s="303"/>
      <c r="Q110" s="303"/>
      <c r="R110" s="303"/>
      <c r="S110" s="768" t="s">
        <v>111</v>
      </c>
      <c r="T110" s="768"/>
      <c r="U110" s="768"/>
      <c r="V110" s="768"/>
      <c r="W110" s="768"/>
      <c r="X110" s="768"/>
      <c r="Y110" s="768"/>
      <c r="Z110" s="768"/>
      <c r="AA110" s="768"/>
      <c r="AB110" s="768"/>
      <c r="AC110" s="768"/>
      <c r="AD110" s="768"/>
      <c r="AE110" s="768"/>
      <c r="AF110" s="768"/>
      <c r="AG110" s="768"/>
      <c r="AH110" s="768"/>
      <c r="AI110" s="768"/>
      <c r="AJ110" s="768"/>
      <c r="AK110" s="769"/>
      <c r="AL110" s="164"/>
      <c r="AM110" s="301"/>
      <c r="AN110" s="301"/>
      <c r="AO110" s="301"/>
      <c r="AP110" s="301"/>
      <c r="AQ110" s="301"/>
      <c r="AR110" s="301"/>
      <c r="AS110" s="301"/>
      <c r="AT110" s="301"/>
      <c r="AU110" s="301"/>
      <c r="AV110" s="301"/>
      <c r="AW110" s="301"/>
      <c r="AX110" s="301"/>
      <c r="AY110" s="301"/>
      <c r="AZ110" s="301"/>
      <c r="BA110" s="301"/>
      <c r="BB110" s="301"/>
      <c r="BC110" s="301"/>
    </row>
    <row r="111" spans="1:55" s="165" customFormat="1" ht="35.25" customHeight="1" thickBot="1">
      <c r="A111" s="164"/>
      <c r="B111" s="759"/>
      <c r="C111" s="712"/>
      <c r="D111" s="717"/>
      <c r="E111" s="718"/>
      <c r="F111" s="718"/>
      <c r="G111" s="718"/>
      <c r="H111" s="765"/>
      <c r="I111" s="767"/>
      <c r="J111" s="770" t="s">
        <v>2358</v>
      </c>
      <c r="K111" s="771"/>
      <c r="L111" s="771"/>
      <c r="M111" s="771"/>
      <c r="N111" s="771"/>
      <c r="O111" s="771"/>
      <c r="P111" s="771"/>
      <c r="Q111" s="771"/>
      <c r="R111" s="771"/>
      <c r="S111" s="771"/>
      <c r="T111" s="771"/>
      <c r="U111" s="771"/>
      <c r="V111" s="771"/>
      <c r="W111" s="771"/>
      <c r="X111" s="771"/>
      <c r="Y111" s="771"/>
      <c r="Z111" s="771"/>
      <c r="AA111" s="771"/>
      <c r="AB111" s="771"/>
      <c r="AC111" s="771"/>
      <c r="AD111" s="771"/>
      <c r="AE111" s="771"/>
      <c r="AF111" s="771"/>
      <c r="AG111" s="771"/>
      <c r="AH111" s="771"/>
      <c r="AI111" s="771"/>
      <c r="AJ111" s="771"/>
      <c r="AK111" s="772"/>
      <c r="AL111" s="164"/>
      <c r="AM111" s="690" t="s">
        <v>2164</v>
      </c>
      <c r="AN111" s="691"/>
      <c r="AO111" s="691"/>
      <c r="AP111" s="691"/>
      <c r="AQ111" s="691"/>
      <c r="AR111" s="691"/>
      <c r="AS111" s="691"/>
      <c r="AT111" s="691"/>
      <c r="AU111" s="691"/>
      <c r="AV111" s="691"/>
      <c r="AW111" s="691"/>
      <c r="AX111" s="691"/>
      <c r="AY111" s="691"/>
      <c r="AZ111" s="691"/>
      <c r="BA111" s="691"/>
      <c r="BB111" s="691"/>
      <c r="BC111" s="692"/>
    </row>
    <row r="112" spans="1:55" s="165" customFormat="1" ht="18" customHeight="1">
      <c r="A112" s="164"/>
      <c r="B112" s="304"/>
      <c r="C112" s="305" t="s">
        <v>103</v>
      </c>
      <c r="D112" s="291" t="s">
        <v>2210</v>
      </c>
      <c r="E112" s="306"/>
      <c r="F112" s="306"/>
      <c r="G112" s="306"/>
      <c r="H112" s="292"/>
      <c r="I112" s="292"/>
      <c r="J112" s="292"/>
      <c r="K112" s="292"/>
      <c r="L112" s="292"/>
      <c r="M112" s="292"/>
      <c r="N112" s="292"/>
      <c r="O112" s="292"/>
      <c r="P112" s="292"/>
      <c r="Q112" s="292"/>
      <c r="R112" s="292"/>
      <c r="S112" s="292"/>
      <c r="T112" s="292"/>
      <c r="U112" s="292"/>
      <c r="V112" s="292"/>
      <c r="W112" s="292"/>
      <c r="X112" s="292"/>
      <c r="Y112" s="292"/>
      <c r="Z112" s="293"/>
      <c r="AA112" s="293"/>
      <c r="AB112" s="293"/>
      <c r="AC112" s="293"/>
      <c r="AD112" s="203"/>
      <c r="AE112" s="203"/>
      <c r="AF112" s="203"/>
      <c r="AG112" s="203"/>
      <c r="AH112" s="294"/>
      <c r="AI112" s="294"/>
      <c r="AJ112" s="294"/>
      <c r="AK112" s="307"/>
      <c r="AL112" s="227"/>
      <c r="AM112" s="296"/>
    </row>
    <row r="113" spans="1:55" s="165" customFormat="1" ht="6.75" customHeight="1" thickBot="1">
      <c r="A113" s="164"/>
      <c r="B113" s="308"/>
      <c r="C113" s="308"/>
      <c r="D113" s="308"/>
      <c r="E113" s="308"/>
      <c r="F113" s="308"/>
      <c r="G113" s="308"/>
      <c r="H113" s="308"/>
      <c r="I113" s="308"/>
      <c r="J113" s="308"/>
      <c r="K113" s="308"/>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164"/>
      <c r="AM113" s="309"/>
    </row>
    <row r="114" spans="1:55" s="165" customFormat="1" ht="25.5" customHeight="1" thickBot="1">
      <c r="A114" s="164"/>
      <c r="B114" s="279"/>
      <c r="C114" s="741" t="s">
        <v>2165</v>
      </c>
      <c r="D114" s="741"/>
      <c r="E114" s="741"/>
      <c r="F114" s="741"/>
      <c r="G114" s="741"/>
      <c r="H114" s="741"/>
      <c r="I114" s="741"/>
      <c r="J114" s="741"/>
      <c r="K114" s="741"/>
      <c r="L114" s="224"/>
      <c r="M114" s="702"/>
      <c r="N114" s="703"/>
      <c r="O114" s="742" t="s">
        <v>112</v>
      </c>
      <c r="P114" s="743"/>
      <c r="Q114" s="743"/>
      <c r="R114" s="743"/>
      <c r="S114" s="743"/>
      <c r="T114" s="743"/>
      <c r="U114" s="743"/>
      <c r="V114" s="743"/>
      <c r="W114" s="743"/>
      <c r="X114" s="743"/>
      <c r="Y114" s="743"/>
      <c r="Z114" s="743"/>
      <c r="AA114" s="743"/>
      <c r="AB114" s="743"/>
      <c r="AC114" s="743"/>
      <c r="AD114" s="743"/>
      <c r="AE114" s="743"/>
      <c r="AF114" s="743"/>
      <c r="AG114" s="743"/>
      <c r="AH114" s="743"/>
      <c r="AI114" s="743"/>
      <c r="AJ114" s="744"/>
      <c r="AK114" s="183" t="str">
        <f>IF(T106="○","",(IF(AM108=TRUE,"○","×")))</f>
        <v>○</v>
      </c>
      <c r="AL114" s="164"/>
      <c r="AM114" s="690" t="s">
        <v>2012</v>
      </c>
      <c r="AN114" s="696"/>
      <c r="AO114" s="696"/>
      <c r="AP114" s="696"/>
      <c r="AQ114" s="696"/>
      <c r="AR114" s="696"/>
      <c r="AS114" s="696"/>
      <c r="AT114" s="696"/>
      <c r="AU114" s="696"/>
      <c r="AV114" s="696"/>
      <c r="AW114" s="696"/>
      <c r="AX114" s="696"/>
      <c r="AY114" s="696"/>
      <c r="AZ114" s="696"/>
      <c r="BA114" s="696"/>
      <c r="BB114" s="696"/>
      <c r="BC114" s="697"/>
    </row>
    <row r="115" spans="1:55" s="165" customFormat="1" ht="12" customHeight="1">
      <c r="A115" s="164"/>
      <c r="B115" s="308"/>
      <c r="C115" s="308"/>
      <c r="D115" s="308"/>
      <c r="E115" s="308"/>
      <c r="F115" s="308"/>
      <c r="G115" s="308"/>
      <c r="H115" s="308"/>
      <c r="I115" s="308"/>
      <c r="J115" s="308"/>
      <c r="K115" s="308"/>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164"/>
      <c r="AM115" s="309"/>
    </row>
    <row r="116" spans="1:55" s="165" customFormat="1" ht="21" customHeight="1">
      <c r="A116" s="164"/>
      <c r="B116" s="745" t="s">
        <v>113</v>
      </c>
      <c r="C116" s="745"/>
      <c r="D116" s="745"/>
      <c r="E116" s="745"/>
      <c r="F116" s="745"/>
      <c r="G116" s="745"/>
      <c r="H116" s="745"/>
      <c r="I116" s="745"/>
      <c r="J116" s="745"/>
      <c r="K116" s="745"/>
      <c r="L116" s="745"/>
      <c r="M116" s="745"/>
      <c r="N116" s="745"/>
      <c r="O116" s="745"/>
      <c r="P116" s="745"/>
      <c r="Q116" s="745"/>
      <c r="R116" s="745"/>
      <c r="S116" s="745"/>
      <c r="T116" s="745"/>
      <c r="U116" s="745"/>
      <c r="V116" s="745"/>
      <c r="W116" s="745"/>
      <c r="X116" s="745"/>
      <c r="Y116" s="745"/>
      <c r="Z116" s="745"/>
      <c r="AA116" s="745"/>
      <c r="AB116" s="745"/>
      <c r="AC116" s="745"/>
      <c r="AD116" s="745"/>
      <c r="AE116" s="745"/>
      <c r="AF116" s="745"/>
      <c r="AG116" s="745"/>
      <c r="AH116" s="745"/>
      <c r="AI116" s="745"/>
      <c r="AJ116" s="745"/>
      <c r="AK116" s="745"/>
      <c r="AL116" s="164"/>
      <c r="AM116" s="310" t="str">
        <f>IF(SUM('別紙様式6-2 事業所個票１:事業所個票10'!CI5)&gt;=1,"該当","")</f>
        <v>該当</v>
      </c>
    </row>
    <row r="117" spans="1:55" s="165" customFormat="1" ht="17.25" customHeight="1" thickBot="1">
      <c r="A117" s="164"/>
      <c r="B117" s="311" t="s">
        <v>114</v>
      </c>
      <c r="C117" s="312"/>
      <c r="D117" s="313"/>
      <c r="E117" s="312"/>
      <c r="F117" s="312"/>
      <c r="G117" s="312"/>
      <c r="H117" s="312"/>
      <c r="I117" s="312"/>
      <c r="J117" s="312"/>
      <c r="K117" s="312"/>
      <c r="L117" s="312"/>
      <c r="M117" s="312"/>
      <c r="N117" s="312"/>
      <c r="O117" s="312"/>
      <c r="P117" s="312"/>
      <c r="Q117" s="312"/>
      <c r="R117" s="312"/>
      <c r="S117" s="312"/>
      <c r="T117" s="312"/>
      <c r="U117" s="312"/>
      <c r="V117" s="312"/>
      <c r="W117" s="312"/>
      <c r="X117" s="312"/>
      <c r="Y117" s="312"/>
      <c r="Z117" s="312"/>
      <c r="AA117" s="312"/>
      <c r="AB117" s="312"/>
      <c r="AC117" s="312"/>
      <c r="AD117" s="312"/>
      <c r="AE117" s="312"/>
      <c r="AF117" s="312"/>
      <c r="AG117" s="312"/>
      <c r="AH117" s="312"/>
      <c r="AI117" s="312"/>
      <c r="AJ117" s="312"/>
      <c r="AK117" s="312"/>
      <c r="AL117" s="312"/>
      <c r="AM117" s="215" t="s">
        <v>2082</v>
      </c>
      <c r="AR117" s="69" t="b">
        <v>1</v>
      </c>
      <c r="AS117" s="736" t="s">
        <v>2090</v>
      </c>
      <c r="AT117" s="736"/>
      <c r="AU117" s="736"/>
    </row>
    <row r="118" spans="1:55" s="165" customFormat="1" ht="20.25" customHeight="1" thickBot="1">
      <c r="A118" s="164"/>
      <c r="B118" s="702"/>
      <c r="C118" s="703"/>
      <c r="D118" s="737" t="s">
        <v>108</v>
      </c>
      <c r="E118" s="737"/>
      <c r="F118" s="737"/>
      <c r="G118" s="737"/>
      <c r="H118" s="737"/>
      <c r="I118" s="737"/>
      <c r="J118" s="737"/>
      <c r="K118" s="737"/>
      <c r="L118" s="737"/>
      <c r="M118" s="737"/>
      <c r="N118" s="737"/>
      <c r="O118" s="737"/>
      <c r="P118" s="737"/>
      <c r="Q118" s="738"/>
      <c r="R118" s="314" t="s">
        <v>38</v>
      </c>
      <c r="S118" s="235" t="str">
        <f>IF(AM116="","",IF(AND(AM118=TRUE,OR(AR117=TRUE,AR118=TRUE,AR119=TRUE)),"○","×"))</f>
        <v>○</v>
      </c>
      <c r="T118" s="315"/>
      <c r="U118" s="312"/>
      <c r="V118" s="312"/>
      <c r="W118" s="312"/>
      <c r="X118" s="312"/>
      <c r="Y118" s="312"/>
      <c r="Z118" s="312"/>
      <c r="AA118" s="312"/>
      <c r="AB118" s="312"/>
      <c r="AC118" s="312"/>
      <c r="AD118" s="312"/>
      <c r="AE118" s="312"/>
      <c r="AF118" s="312"/>
      <c r="AG118" s="312"/>
      <c r="AH118" s="312"/>
      <c r="AI118" s="312"/>
      <c r="AJ118" s="312"/>
      <c r="AK118" s="312"/>
      <c r="AL118" s="312"/>
      <c r="AM118" s="69" t="b">
        <v>1</v>
      </c>
      <c r="AN118" s="736" t="s">
        <v>2088</v>
      </c>
      <c r="AO118" s="736"/>
      <c r="AP118" s="736"/>
      <c r="AR118" s="69" t="b">
        <v>0</v>
      </c>
      <c r="AS118" s="736" t="s">
        <v>2091</v>
      </c>
      <c r="AT118" s="736"/>
      <c r="AU118" s="736"/>
    </row>
    <row r="119" spans="1:55" s="165" customFormat="1" ht="28.5" customHeight="1" thickBot="1">
      <c r="A119" s="164"/>
      <c r="B119" s="280" t="s">
        <v>102</v>
      </c>
      <c r="C119" s="739" t="s">
        <v>2211</v>
      </c>
      <c r="D119" s="652"/>
      <c r="E119" s="652"/>
      <c r="F119" s="652"/>
      <c r="G119" s="652"/>
      <c r="H119" s="652"/>
      <c r="I119" s="652"/>
      <c r="J119" s="652"/>
      <c r="K119" s="652"/>
      <c r="L119" s="652"/>
      <c r="M119" s="652"/>
      <c r="N119" s="652"/>
      <c r="O119" s="652"/>
      <c r="P119" s="652"/>
      <c r="Q119" s="652"/>
      <c r="R119" s="652"/>
      <c r="S119" s="655"/>
      <c r="T119" s="652"/>
      <c r="U119" s="652"/>
      <c r="V119" s="652"/>
      <c r="W119" s="652"/>
      <c r="X119" s="652"/>
      <c r="Y119" s="652"/>
      <c r="Z119" s="652"/>
      <c r="AA119" s="652"/>
      <c r="AB119" s="652"/>
      <c r="AC119" s="652"/>
      <c r="AD119" s="652"/>
      <c r="AE119" s="652"/>
      <c r="AF119" s="652"/>
      <c r="AG119" s="652"/>
      <c r="AH119" s="652"/>
      <c r="AI119" s="652"/>
      <c r="AJ119" s="652"/>
      <c r="AK119" s="740"/>
      <c r="AL119" s="164"/>
      <c r="AM119" s="69" t="b">
        <v>0</v>
      </c>
      <c r="AN119" s="736" t="s">
        <v>2089</v>
      </c>
      <c r="AO119" s="736"/>
      <c r="AP119" s="736"/>
      <c r="AR119" s="69" t="b">
        <v>0</v>
      </c>
      <c r="AS119" s="736" t="s">
        <v>2092</v>
      </c>
      <c r="AT119" s="736"/>
      <c r="AU119" s="736"/>
    </row>
    <row r="120" spans="1:55" s="165" customFormat="1" ht="25.5" customHeight="1">
      <c r="A120" s="164"/>
      <c r="B120" s="711"/>
      <c r="C120" s="713" t="s">
        <v>115</v>
      </c>
      <c r="D120" s="714"/>
      <c r="E120" s="714"/>
      <c r="F120" s="714"/>
      <c r="G120" s="316"/>
      <c r="H120" s="317" t="s">
        <v>32</v>
      </c>
      <c r="I120" s="719" t="s">
        <v>116</v>
      </c>
      <c r="J120" s="720"/>
      <c r="K120" s="720"/>
      <c r="L120" s="720"/>
      <c r="M120" s="720"/>
      <c r="N120" s="720"/>
      <c r="O120" s="720"/>
      <c r="P120" s="720"/>
      <c r="Q120" s="720"/>
      <c r="R120" s="720"/>
      <c r="S120" s="720"/>
      <c r="T120" s="720"/>
      <c r="U120" s="720"/>
      <c r="V120" s="720"/>
      <c r="W120" s="720"/>
      <c r="X120" s="720"/>
      <c r="Y120" s="720"/>
      <c r="Z120" s="720"/>
      <c r="AA120" s="720"/>
      <c r="AB120" s="720"/>
      <c r="AC120" s="720"/>
      <c r="AD120" s="720"/>
      <c r="AE120" s="720"/>
      <c r="AF120" s="720"/>
      <c r="AG120" s="720"/>
      <c r="AH120" s="720"/>
      <c r="AI120" s="720"/>
      <c r="AJ120" s="720"/>
      <c r="AK120" s="721"/>
      <c r="AL120" s="164"/>
      <c r="AM120" s="634" t="s">
        <v>2166</v>
      </c>
      <c r="AN120" s="722"/>
      <c r="AO120" s="722"/>
      <c r="AP120" s="722"/>
      <c r="AQ120" s="722"/>
      <c r="AR120" s="722"/>
      <c r="AS120" s="722"/>
      <c r="AT120" s="722"/>
      <c r="AU120" s="722"/>
      <c r="AV120" s="722"/>
      <c r="AW120" s="722"/>
      <c r="AX120" s="722"/>
      <c r="AY120" s="722"/>
      <c r="AZ120" s="722"/>
      <c r="BA120" s="722"/>
      <c r="BB120" s="722"/>
      <c r="BC120" s="723"/>
    </row>
    <row r="121" spans="1:55" s="165" customFormat="1" ht="33.75" customHeight="1">
      <c r="A121" s="164"/>
      <c r="B121" s="711"/>
      <c r="C121" s="715"/>
      <c r="D121" s="716"/>
      <c r="E121" s="716"/>
      <c r="F121" s="716"/>
      <c r="G121" s="318"/>
      <c r="H121" s="319" t="s">
        <v>39</v>
      </c>
      <c r="I121" s="730" t="s">
        <v>117</v>
      </c>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2"/>
      <c r="AL121" s="164"/>
      <c r="AM121" s="724"/>
      <c r="AN121" s="725"/>
      <c r="AO121" s="725"/>
      <c r="AP121" s="725"/>
      <c r="AQ121" s="725"/>
      <c r="AR121" s="725"/>
      <c r="AS121" s="725"/>
      <c r="AT121" s="725"/>
      <c r="AU121" s="725"/>
      <c r="AV121" s="725"/>
      <c r="AW121" s="725"/>
      <c r="AX121" s="725"/>
      <c r="AY121" s="725"/>
      <c r="AZ121" s="725"/>
      <c r="BA121" s="725"/>
      <c r="BB121" s="725"/>
      <c r="BC121" s="726"/>
    </row>
    <row r="122" spans="1:55" s="165" customFormat="1" ht="37.5" customHeight="1" thickBot="1">
      <c r="A122" s="164"/>
      <c r="B122" s="712"/>
      <c r="C122" s="717"/>
      <c r="D122" s="718"/>
      <c r="E122" s="718"/>
      <c r="F122" s="718"/>
      <c r="G122" s="320"/>
      <c r="H122" s="321" t="s">
        <v>40</v>
      </c>
      <c r="I122" s="733" t="s">
        <v>118</v>
      </c>
      <c r="J122" s="734"/>
      <c r="K122" s="734"/>
      <c r="L122" s="734"/>
      <c r="M122" s="734"/>
      <c r="N122" s="734"/>
      <c r="O122" s="734"/>
      <c r="P122" s="734"/>
      <c r="Q122" s="734"/>
      <c r="R122" s="734"/>
      <c r="S122" s="734"/>
      <c r="T122" s="734"/>
      <c r="U122" s="734"/>
      <c r="V122" s="734"/>
      <c r="W122" s="734"/>
      <c r="X122" s="734"/>
      <c r="Y122" s="734"/>
      <c r="Z122" s="734"/>
      <c r="AA122" s="734"/>
      <c r="AB122" s="734"/>
      <c r="AC122" s="734"/>
      <c r="AD122" s="734"/>
      <c r="AE122" s="734"/>
      <c r="AF122" s="734"/>
      <c r="AG122" s="734"/>
      <c r="AH122" s="734"/>
      <c r="AI122" s="734"/>
      <c r="AJ122" s="734"/>
      <c r="AK122" s="735"/>
      <c r="AL122" s="164"/>
      <c r="AM122" s="727"/>
      <c r="AN122" s="728"/>
      <c r="AO122" s="728"/>
      <c r="AP122" s="728"/>
      <c r="AQ122" s="728"/>
      <c r="AR122" s="728"/>
      <c r="AS122" s="728"/>
      <c r="AT122" s="728"/>
      <c r="AU122" s="728"/>
      <c r="AV122" s="728"/>
      <c r="AW122" s="728"/>
      <c r="AX122" s="728"/>
      <c r="AY122" s="728"/>
      <c r="AZ122" s="728"/>
      <c r="BA122" s="728"/>
      <c r="BB122" s="728"/>
      <c r="BC122" s="729"/>
    </row>
    <row r="123" spans="1:55" s="165" customFormat="1" ht="13.5" customHeight="1">
      <c r="A123" s="164"/>
      <c r="B123" s="322" t="s">
        <v>103</v>
      </c>
      <c r="C123" s="698" t="s">
        <v>2210</v>
      </c>
      <c r="D123" s="699"/>
      <c r="E123" s="699"/>
      <c r="F123" s="699"/>
      <c r="G123" s="699"/>
      <c r="H123" s="699"/>
      <c r="I123" s="699"/>
      <c r="J123" s="699"/>
      <c r="K123" s="699"/>
      <c r="L123" s="699"/>
      <c r="M123" s="699"/>
      <c r="N123" s="699"/>
      <c r="O123" s="699"/>
      <c r="P123" s="699"/>
      <c r="Q123" s="699"/>
      <c r="R123" s="699"/>
      <c r="S123" s="699"/>
      <c r="T123" s="699"/>
      <c r="U123" s="699"/>
      <c r="V123" s="699"/>
      <c r="W123" s="699"/>
      <c r="X123" s="699"/>
      <c r="Y123" s="699"/>
      <c r="Z123" s="699"/>
      <c r="AA123" s="699"/>
      <c r="AB123" s="699"/>
      <c r="AC123" s="699"/>
      <c r="AD123" s="699"/>
      <c r="AE123" s="699"/>
      <c r="AF123" s="699"/>
      <c r="AG123" s="699"/>
      <c r="AH123" s="699"/>
      <c r="AI123" s="699"/>
      <c r="AJ123" s="699"/>
      <c r="AK123" s="700"/>
      <c r="AL123" s="227"/>
    </row>
    <row r="124" spans="1:55" s="165" customFormat="1" ht="8.25" customHeight="1" thickBot="1">
      <c r="A124" s="164"/>
      <c r="B124" s="323"/>
      <c r="C124" s="323"/>
      <c r="D124" s="323"/>
      <c r="E124" s="323"/>
      <c r="F124" s="323"/>
      <c r="G124" s="323"/>
      <c r="H124" s="323"/>
      <c r="I124" s="323"/>
      <c r="J124" s="323"/>
      <c r="K124" s="323"/>
      <c r="L124" s="323"/>
      <c r="M124" s="323"/>
      <c r="N124" s="323"/>
      <c r="O124" s="323"/>
      <c r="P124" s="323"/>
      <c r="Q124" s="323"/>
      <c r="R124" s="323"/>
      <c r="S124" s="323"/>
      <c r="T124" s="323"/>
      <c r="U124" s="323"/>
      <c r="V124" s="323"/>
      <c r="W124" s="323"/>
      <c r="X124" s="323"/>
      <c r="Y124" s="323"/>
      <c r="Z124" s="323"/>
      <c r="AA124" s="323"/>
      <c r="AB124" s="323"/>
      <c r="AC124" s="323"/>
      <c r="AD124" s="323"/>
      <c r="AE124" s="323"/>
      <c r="AF124" s="323"/>
      <c r="AG124" s="323"/>
      <c r="AH124" s="323"/>
      <c r="AI124" s="323"/>
      <c r="AJ124" s="323"/>
      <c r="AK124" s="323"/>
      <c r="AL124" s="164"/>
      <c r="AM124" s="324"/>
    </row>
    <row r="125" spans="1:55" s="165" customFormat="1" ht="27.75" customHeight="1" thickBot="1">
      <c r="A125" s="164"/>
      <c r="B125" s="701" t="s">
        <v>2167</v>
      </c>
      <c r="C125" s="701"/>
      <c r="D125" s="701"/>
      <c r="E125" s="701"/>
      <c r="F125" s="701"/>
      <c r="G125" s="701"/>
      <c r="H125" s="701"/>
      <c r="I125" s="701"/>
      <c r="J125" s="701"/>
      <c r="K125" s="701"/>
      <c r="L125" s="224"/>
      <c r="M125" s="702"/>
      <c r="N125" s="703"/>
      <c r="O125" s="704" t="s">
        <v>119</v>
      </c>
      <c r="P125" s="705"/>
      <c r="Q125" s="705"/>
      <c r="R125" s="705"/>
      <c r="S125" s="705"/>
      <c r="T125" s="705"/>
      <c r="U125" s="705"/>
      <c r="V125" s="705"/>
      <c r="W125" s="705"/>
      <c r="X125" s="705"/>
      <c r="Y125" s="705"/>
      <c r="Z125" s="705"/>
      <c r="AA125" s="705"/>
      <c r="AB125" s="705"/>
      <c r="AC125" s="705"/>
      <c r="AD125" s="705"/>
      <c r="AE125" s="705"/>
      <c r="AF125" s="705"/>
      <c r="AG125" s="705"/>
      <c r="AH125" s="705"/>
      <c r="AI125" s="705"/>
      <c r="AJ125" s="705"/>
      <c r="AK125" s="183" t="str">
        <f>IF(S118="","",IF(S118="○","",IF(AM119=TRUE,"○","×")))</f>
        <v/>
      </c>
      <c r="AL125" s="164"/>
      <c r="AM125" s="648" t="s">
        <v>2013</v>
      </c>
      <c r="AN125" s="555"/>
      <c r="AO125" s="555"/>
      <c r="AP125" s="555"/>
      <c r="AQ125" s="555"/>
      <c r="AR125" s="555"/>
      <c r="AS125" s="555"/>
      <c r="AT125" s="555"/>
      <c r="AU125" s="555"/>
      <c r="AV125" s="555"/>
      <c r="AW125" s="555"/>
      <c r="AX125" s="555"/>
      <c r="AY125" s="555"/>
      <c r="AZ125" s="555"/>
      <c r="BA125" s="555"/>
      <c r="BB125" s="555"/>
      <c r="BC125" s="556"/>
    </row>
    <row r="126" spans="1:55" s="165" customFormat="1" ht="8.25" customHeight="1">
      <c r="A126" s="164"/>
      <c r="B126" s="230"/>
      <c r="C126" s="230"/>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c r="AA126" s="230"/>
      <c r="AB126" s="230"/>
      <c r="AC126" s="230"/>
      <c r="AD126" s="230"/>
      <c r="AE126" s="230"/>
      <c r="AF126" s="230"/>
      <c r="AG126" s="230"/>
      <c r="AH126" s="230"/>
      <c r="AI126" s="230"/>
      <c r="AJ126" s="230"/>
      <c r="AK126" s="230"/>
      <c r="AL126" s="164"/>
      <c r="AM126" s="324"/>
    </row>
    <row r="127" spans="1:55" s="165" customFormat="1" ht="21.75" customHeight="1">
      <c r="A127" s="164"/>
      <c r="B127" s="626" t="s">
        <v>120</v>
      </c>
      <c r="C127" s="626"/>
      <c r="D127" s="626"/>
      <c r="E127" s="626"/>
      <c r="F127" s="626"/>
      <c r="G127" s="626"/>
      <c r="H127" s="626"/>
      <c r="I127" s="626"/>
      <c r="J127" s="626"/>
      <c r="K127" s="626"/>
      <c r="L127" s="626"/>
      <c r="M127" s="626"/>
      <c r="N127" s="626"/>
      <c r="O127" s="626"/>
      <c r="P127" s="626"/>
      <c r="Q127" s="626"/>
      <c r="R127" s="626"/>
      <c r="S127" s="626"/>
      <c r="T127" s="626"/>
      <c r="U127" s="626"/>
      <c r="V127" s="626"/>
      <c r="W127" s="626"/>
      <c r="X127" s="626"/>
      <c r="Y127" s="626"/>
      <c r="Z127" s="626"/>
      <c r="AA127" s="626"/>
      <c r="AB127" s="626"/>
      <c r="AC127" s="626"/>
      <c r="AD127" s="626"/>
      <c r="AE127" s="626"/>
      <c r="AF127" s="626"/>
      <c r="AG127" s="626"/>
      <c r="AH127" s="626"/>
      <c r="AI127" s="626"/>
      <c r="AJ127" s="626"/>
      <c r="AK127" s="626"/>
      <c r="AL127" s="164"/>
      <c r="AM127" s="324"/>
    </row>
    <row r="128" spans="1:55" ht="15.75" customHeight="1" thickBot="1">
      <c r="A128" s="155"/>
      <c r="B128" s="279" t="s">
        <v>121</v>
      </c>
      <c r="C128" s="155"/>
      <c r="D128" s="231"/>
      <c r="E128" s="231"/>
      <c r="F128" s="231"/>
      <c r="G128" s="231"/>
      <c r="H128" s="231"/>
      <c r="I128" s="231"/>
      <c r="J128" s="231"/>
      <c r="K128" s="231"/>
      <c r="L128" s="231"/>
      <c r="M128" s="231"/>
      <c r="N128" s="231"/>
      <c r="O128" s="231"/>
      <c r="P128" s="231"/>
      <c r="Q128" s="231"/>
      <c r="R128" s="231"/>
      <c r="S128" s="231"/>
      <c r="T128" s="231"/>
      <c r="U128" s="231"/>
      <c r="V128" s="231"/>
      <c r="W128" s="231"/>
      <c r="X128" s="231"/>
      <c r="Y128" s="231"/>
      <c r="Z128" s="231"/>
      <c r="AA128" s="231"/>
      <c r="AB128" s="231"/>
      <c r="AC128" s="231"/>
      <c r="AD128" s="231"/>
      <c r="AE128" s="231"/>
      <c r="AF128" s="231"/>
      <c r="AG128" s="231"/>
      <c r="AH128" s="231"/>
      <c r="AI128" s="231"/>
      <c r="AJ128" s="231"/>
      <c r="AK128" s="155"/>
      <c r="AL128" s="155"/>
      <c r="BB128" s="193"/>
    </row>
    <row r="129" spans="1:56" ht="24.75" customHeight="1" thickBot="1">
      <c r="A129" s="155"/>
      <c r="B129" s="927" t="s">
        <v>122</v>
      </c>
      <c r="C129" s="928"/>
      <c r="D129" s="928"/>
      <c r="E129" s="928"/>
      <c r="F129" s="928"/>
      <c r="G129" s="928"/>
      <c r="H129" s="928"/>
      <c r="I129" s="928"/>
      <c r="J129" s="928"/>
      <c r="K129" s="928"/>
      <c r="L129" s="706" t="s">
        <v>2177</v>
      </c>
      <c r="M129" s="706"/>
      <c r="N129" s="706"/>
      <c r="O129" s="706"/>
      <c r="P129" s="706"/>
      <c r="Q129" s="706"/>
      <c r="R129" s="706"/>
      <c r="S129" s="706"/>
      <c r="T129" s="706"/>
      <c r="U129" s="706"/>
      <c r="V129" s="706"/>
      <c r="W129" s="706"/>
      <c r="X129" s="706"/>
      <c r="Y129" s="706"/>
      <c r="Z129" s="706"/>
      <c r="AA129" s="707"/>
      <c r="AB129" s="325">
        <f>SUM('別紙様式6-2 事業所個票１:事業所個票10'!AG37)</f>
        <v>0</v>
      </c>
      <c r="AC129" s="708" t="s">
        <v>2179</v>
      </c>
      <c r="AD129" s="709" t="str">
        <f>IF(AB130=0,"",IF(AB129&gt;=AB130,"○","×"))</f>
        <v>×</v>
      </c>
      <c r="AE129" s="155"/>
      <c r="AF129" s="155"/>
      <c r="AG129" s="155"/>
      <c r="AH129" s="155"/>
      <c r="AI129" s="155"/>
      <c r="AJ129" s="155"/>
      <c r="AK129" s="155"/>
      <c r="AL129" s="155"/>
      <c r="AM129" s="326" t="str">
        <f>IF(OR(AD129="×",AD131="×"),"×","")</f>
        <v>×</v>
      </c>
    </row>
    <row r="130" spans="1:56" ht="24.75" customHeight="1" thickBot="1">
      <c r="A130" s="155"/>
      <c r="B130" s="958"/>
      <c r="C130" s="959"/>
      <c r="D130" s="959"/>
      <c r="E130" s="959"/>
      <c r="F130" s="959"/>
      <c r="G130" s="959"/>
      <c r="H130" s="959"/>
      <c r="I130" s="959"/>
      <c r="J130" s="959"/>
      <c r="K130" s="959"/>
      <c r="L130" s="706" t="s">
        <v>2178</v>
      </c>
      <c r="M130" s="706"/>
      <c r="N130" s="706"/>
      <c r="O130" s="706"/>
      <c r="P130" s="706"/>
      <c r="Q130" s="706"/>
      <c r="R130" s="706"/>
      <c r="S130" s="706"/>
      <c r="T130" s="706"/>
      <c r="U130" s="706"/>
      <c r="V130" s="706"/>
      <c r="W130" s="706"/>
      <c r="X130" s="706"/>
      <c r="Y130" s="706"/>
      <c r="Z130" s="706"/>
      <c r="AA130" s="707"/>
      <c r="AB130" s="325">
        <f>SUM('別紙様式6-2 事業所個票１:事業所個票10'!CI6)</f>
        <v>1</v>
      </c>
      <c r="AC130" s="708"/>
      <c r="AD130" s="710"/>
      <c r="AE130" s="155"/>
      <c r="AF130" s="155"/>
      <c r="AG130" s="155"/>
      <c r="AH130" s="155"/>
      <c r="AI130" s="155"/>
      <c r="AJ130" s="155"/>
      <c r="AK130" s="155"/>
      <c r="AL130" s="155"/>
    </row>
    <row r="131" spans="1:56" ht="24.75" customHeight="1" thickBot="1">
      <c r="A131" s="155"/>
      <c r="B131" s="651" t="s">
        <v>2168</v>
      </c>
      <c r="C131" s="652"/>
      <c r="D131" s="652"/>
      <c r="E131" s="652"/>
      <c r="F131" s="652"/>
      <c r="G131" s="652"/>
      <c r="H131" s="652"/>
      <c r="I131" s="652"/>
      <c r="J131" s="652"/>
      <c r="K131" s="652"/>
      <c r="L131" s="706" t="s">
        <v>2177</v>
      </c>
      <c r="M131" s="706"/>
      <c r="N131" s="706"/>
      <c r="O131" s="706"/>
      <c r="P131" s="706"/>
      <c r="Q131" s="706"/>
      <c r="R131" s="706"/>
      <c r="S131" s="706"/>
      <c r="T131" s="706"/>
      <c r="U131" s="706"/>
      <c r="V131" s="706"/>
      <c r="W131" s="706"/>
      <c r="X131" s="706"/>
      <c r="Y131" s="706"/>
      <c r="Z131" s="706"/>
      <c r="AA131" s="707"/>
      <c r="AB131" s="325">
        <f>SUM('別紙様式6-2 事業所個票１:事業所個票10'!AO37)</f>
        <v>1</v>
      </c>
      <c r="AC131" s="708" t="s">
        <v>2179</v>
      </c>
      <c r="AD131" s="709" t="str">
        <f>IF(AB132=0,"",IF(AB131&gt;=AB132,"○","×"))</f>
        <v>○</v>
      </c>
      <c r="AE131" s="155"/>
      <c r="AF131" s="327"/>
      <c r="AG131" s="155"/>
      <c r="AH131" s="155"/>
      <c r="AI131" s="155"/>
      <c r="AJ131" s="155"/>
      <c r="AK131" s="155"/>
      <c r="AL131" s="155"/>
    </row>
    <row r="132" spans="1:56" ht="24.75" customHeight="1" thickBot="1">
      <c r="A132" s="155"/>
      <c r="B132" s="657"/>
      <c r="C132" s="658"/>
      <c r="D132" s="658"/>
      <c r="E132" s="658"/>
      <c r="F132" s="658"/>
      <c r="G132" s="658"/>
      <c r="H132" s="658"/>
      <c r="I132" s="658"/>
      <c r="J132" s="658"/>
      <c r="K132" s="658"/>
      <c r="L132" s="706" t="s">
        <v>2178</v>
      </c>
      <c r="M132" s="706"/>
      <c r="N132" s="706"/>
      <c r="O132" s="706"/>
      <c r="P132" s="706"/>
      <c r="Q132" s="706"/>
      <c r="R132" s="706"/>
      <c r="S132" s="706"/>
      <c r="T132" s="706"/>
      <c r="U132" s="706"/>
      <c r="V132" s="706"/>
      <c r="W132" s="706"/>
      <c r="X132" s="706"/>
      <c r="Y132" s="706"/>
      <c r="Z132" s="706"/>
      <c r="AA132" s="707"/>
      <c r="AB132" s="325">
        <f>SUM('別紙様式6-2 事業所個票１:事業所個票10'!CI6)</f>
        <v>1</v>
      </c>
      <c r="AC132" s="708"/>
      <c r="AD132" s="710"/>
      <c r="AE132" s="155"/>
      <c r="AF132" s="327"/>
      <c r="AG132" s="155"/>
      <c r="AH132" s="155"/>
      <c r="AI132" s="155"/>
      <c r="AJ132" s="155"/>
      <c r="AK132" s="155"/>
      <c r="AL132" s="155"/>
    </row>
    <row r="133" spans="1:56" ht="6" customHeight="1" thickBot="1">
      <c r="A133" s="155"/>
      <c r="B133" s="279"/>
      <c r="C133" s="155"/>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c r="AA133" s="231"/>
      <c r="AB133" s="231"/>
      <c r="AC133" s="231"/>
      <c r="AD133" s="231"/>
      <c r="AE133" s="231"/>
      <c r="AF133" s="231"/>
      <c r="AG133" s="231"/>
      <c r="AH133" s="231"/>
      <c r="AI133" s="231"/>
      <c r="AJ133" s="231"/>
      <c r="AK133" s="155"/>
      <c r="AL133" s="155"/>
      <c r="AM133" s="328"/>
      <c r="BB133" s="193"/>
    </row>
    <row r="134" spans="1:56" ht="14.25" thickBot="1">
      <c r="A134" s="155"/>
      <c r="B134" s="329" t="s">
        <v>123</v>
      </c>
      <c r="D134" s="330"/>
      <c r="E134" s="330"/>
      <c r="F134" s="330"/>
      <c r="G134" s="330"/>
      <c r="H134" s="330"/>
      <c r="I134" s="330"/>
      <c r="J134" s="330"/>
      <c r="K134" s="330"/>
      <c r="L134" s="330"/>
      <c r="M134" s="330"/>
      <c r="N134" s="330"/>
      <c r="O134" s="330"/>
      <c r="P134" s="330"/>
      <c r="Q134" s="330"/>
      <c r="R134" s="330"/>
      <c r="S134" s="330"/>
      <c r="T134" s="330"/>
      <c r="U134" s="330"/>
      <c r="V134" s="231"/>
      <c r="W134" s="231"/>
      <c r="X134" s="231"/>
      <c r="Y134" s="231"/>
      <c r="Z134" s="231"/>
      <c r="AA134" s="231"/>
      <c r="AB134" s="231"/>
      <c r="AC134" s="231"/>
      <c r="AD134" s="231"/>
      <c r="AE134" s="231"/>
      <c r="AF134" s="231"/>
      <c r="AG134" s="231"/>
      <c r="AH134" s="231"/>
      <c r="AI134" s="231"/>
      <c r="AJ134" s="231"/>
      <c r="AK134" s="183" t="str">
        <f>IF(AM129="","",IF(AM129="○","",IF(OR(AM136=TRUE,AM137=TRUE,AM138=TRUE,AND(AM139=TRUE,F139&lt;&gt;"")),"○","×")))</f>
        <v>○</v>
      </c>
      <c r="AL134" s="155"/>
      <c r="AM134" s="648" t="s">
        <v>2169</v>
      </c>
      <c r="AN134" s="555"/>
      <c r="AO134" s="555"/>
      <c r="AP134" s="555"/>
      <c r="AQ134" s="555"/>
      <c r="AR134" s="555"/>
      <c r="AS134" s="555"/>
      <c r="AT134" s="555"/>
      <c r="AU134" s="555"/>
      <c r="AV134" s="555"/>
      <c r="AW134" s="555"/>
      <c r="AX134" s="555"/>
      <c r="AY134" s="555"/>
      <c r="AZ134" s="555"/>
      <c r="BA134" s="555"/>
      <c r="BB134" s="555"/>
      <c r="BC134" s="556"/>
    </row>
    <row r="135" spans="1:56" s="165" customFormat="1" ht="14.25" customHeight="1">
      <c r="A135" s="164"/>
      <c r="B135" s="331" t="s">
        <v>124</v>
      </c>
      <c r="C135" s="332"/>
      <c r="D135" s="333"/>
      <c r="E135" s="334"/>
      <c r="F135" s="335"/>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6"/>
      <c r="AL135" s="164"/>
      <c r="AN135" s="337"/>
      <c r="AO135" s="337"/>
      <c r="AP135" s="337"/>
      <c r="AQ135" s="337"/>
      <c r="AR135" s="337"/>
      <c r="AS135" s="337"/>
      <c r="AT135" s="337"/>
      <c r="AU135" s="337"/>
      <c r="AV135" s="338"/>
      <c r="AW135" s="338"/>
      <c r="AX135" s="338"/>
      <c r="AY135" s="338"/>
      <c r="AZ135" s="338"/>
      <c r="BA135" s="339"/>
    </row>
    <row r="136" spans="1:56" s="165" customFormat="1" ht="16.5" customHeight="1">
      <c r="A136" s="164"/>
      <c r="B136" s="213"/>
      <c r="C136" s="340"/>
      <c r="D136" s="207" t="s">
        <v>2170</v>
      </c>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222"/>
      <c r="AJ136" s="164"/>
      <c r="AK136" s="223"/>
      <c r="AL136" s="164"/>
      <c r="AM136" s="69" t="b">
        <v>1</v>
      </c>
      <c r="AN136" s="337"/>
      <c r="AO136" s="337"/>
      <c r="AP136" s="337"/>
      <c r="AQ136" s="337"/>
      <c r="AR136" s="337"/>
      <c r="AS136" s="337"/>
      <c r="AT136" s="337"/>
      <c r="AU136" s="338"/>
      <c r="AV136" s="339"/>
      <c r="AW136" s="339"/>
      <c r="AX136" s="339"/>
      <c r="AY136" s="339"/>
      <c r="AZ136" s="339"/>
    </row>
    <row r="137" spans="1:56" s="165" customFormat="1" ht="16.5" customHeight="1">
      <c r="A137" s="164"/>
      <c r="B137" s="213"/>
      <c r="C137" s="341"/>
      <c r="D137" s="207" t="s">
        <v>2171</v>
      </c>
      <c r="E137" s="342"/>
      <c r="F137" s="342"/>
      <c r="G137" s="342"/>
      <c r="H137" s="342"/>
      <c r="I137" s="342"/>
      <c r="J137" s="342"/>
      <c r="K137" s="342"/>
      <c r="L137" s="342"/>
      <c r="M137" s="342"/>
      <c r="N137" s="342"/>
      <c r="O137" s="342"/>
      <c r="P137" s="342"/>
      <c r="Q137" s="342"/>
      <c r="R137" s="342"/>
      <c r="S137" s="342"/>
      <c r="T137" s="174"/>
      <c r="U137" s="174"/>
      <c r="V137" s="174"/>
      <c r="W137" s="174"/>
      <c r="X137" s="174"/>
      <c r="Y137" s="174"/>
      <c r="Z137" s="174"/>
      <c r="AA137" s="174"/>
      <c r="AB137" s="174"/>
      <c r="AC137" s="174"/>
      <c r="AD137" s="174"/>
      <c r="AE137" s="174"/>
      <c r="AF137" s="174"/>
      <c r="AG137" s="174"/>
      <c r="AH137" s="174"/>
      <c r="AI137" s="222"/>
      <c r="AJ137" s="164"/>
      <c r="AK137" s="223"/>
      <c r="AL137" s="164"/>
      <c r="AM137" s="69" t="b">
        <v>0</v>
      </c>
      <c r="AN137" s="337"/>
      <c r="AO137" s="337"/>
      <c r="AP137" s="337"/>
      <c r="AQ137" s="337"/>
      <c r="AR137" s="337"/>
      <c r="AS137" s="337"/>
      <c r="AT137" s="337"/>
      <c r="AU137" s="338"/>
      <c r="AV137" s="339"/>
      <c r="AW137" s="339"/>
      <c r="AX137" s="339"/>
      <c r="AY137" s="339"/>
      <c r="AZ137" s="339"/>
    </row>
    <row r="138" spans="1:56" s="165" customFormat="1" ht="25.5" customHeight="1" thickBot="1">
      <c r="A138" s="164"/>
      <c r="B138" s="213"/>
      <c r="C138" s="341"/>
      <c r="D138" s="688" t="s">
        <v>125</v>
      </c>
      <c r="E138" s="688"/>
      <c r="F138" s="688"/>
      <c r="G138" s="688"/>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164"/>
      <c r="AK138" s="223"/>
      <c r="AL138" s="343"/>
      <c r="AM138" s="69" t="b">
        <v>0</v>
      </c>
      <c r="AN138" s="338"/>
      <c r="AO138" s="338"/>
      <c r="AP138" s="338"/>
      <c r="AS138" s="339"/>
      <c r="AT138" s="339"/>
    </row>
    <row r="139" spans="1:56" s="165" customFormat="1" ht="18" customHeight="1" thickBot="1">
      <c r="A139" s="164"/>
      <c r="B139" s="344"/>
      <c r="C139" s="345"/>
      <c r="D139" s="346" t="s">
        <v>126</v>
      </c>
      <c r="E139" s="347"/>
      <c r="F139" s="689"/>
      <c r="G139" s="689"/>
      <c r="H139" s="689"/>
      <c r="I139" s="689"/>
      <c r="J139" s="689"/>
      <c r="K139" s="689"/>
      <c r="L139" s="689"/>
      <c r="M139" s="689"/>
      <c r="N139" s="689"/>
      <c r="O139" s="689"/>
      <c r="P139" s="689"/>
      <c r="Q139" s="689"/>
      <c r="R139" s="689"/>
      <c r="S139" s="689"/>
      <c r="T139" s="689"/>
      <c r="U139" s="689"/>
      <c r="V139" s="689"/>
      <c r="W139" s="689"/>
      <c r="X139" s="689"/>
      <c r="Y139" s="689"/>
      <c r="Z139" s="689"/>
      <c r="AA139" s="689"/>
      <c r="AB139" s="689"/>
      <c r="AC139" s="689"/>
      <c r="AD139" s="689"/>
      <c r="AE139" s="689"/>
      <c r="AF139" s="689"/>
      <c r="AG139" s="689"/>
      <c r="AH139" s="689"/>
      <c r="AI139" s="689"/>
      <c r="AJ139" s="689"/>
      <c r="AK139" s="348" t="s">
        <v>69</v>
      </c>
      <c r="AL139" s="164"/>
      <c r="AM139" s="69" t="b">
        <v>0</v>
      </c>
      <c r="AN139" s="690" t="s">
        <v>2172</v>
      </c>
      <c r="AO139" s="691"/>
      <c r="AP139" s="691"/>
      <c r="AQ139" s="691"/>
      <c r="AR139" s="691"/>
      <c r="AS139" s="691"/>
      <c r="AT139" s="691"/>
      <c r="AU139" s="691"/>
      <c r="AV139" s="691"/>
      <c r="AW139" s="691"/>
      <c r="AX139" s="691"/>
      <c r="AY139" s="691"/>
      <c r="AZ139" s="691"/>
      <c r="BA139" s="691"/>
      <c r="BB139" s="691"/>
      <c r="BC139" s="692"/>
    </row>
    <row r="140" spans="1:56" ht="4.5" customHeight="1">
      <c r="A140" s="155"/>
      <c r="B140" s="349"/>
      <c r="C140" s="350"/>
      <c r="D140" s="350"/>
      <c r="E140" s="350"/>
      <c r="F140" s="350"/>
      <c r="G140" s="350"/>
      <c r="H140" s="350"/>
      <c r="I140" s="350"/>
      <c r="J140" s="350"/>
      <c r="K140" s="350"/>
      <c r="L140" s="350"/>
      <c r="M140" s="350"/>
      <c r="N140" s="350"/>
      <c r="O140" s="350"/>
      <c r="P140" s="350"/>
      <c r="Q140" s="350"/>
      <c r="R140" s="350"/>
      <c r="S140" s="350"/>
      <c r="T140" s="350"/>
      <c r="U140" s="350"/>
      <c r="V140" s="350"/>
      <c r="W140" s="350"/>
      <c r="X140" s="350"/>
      <c r="Y140" s="350"/>
      <c r="Z140" s="350"/>
      <c r="AA140" s="350"/>
      <c r="AB140" s="350"/>
      <c r="AC140" s="350"/>
      <c r="AD140" s="350"/>
      <c r="AE140" s="350"/>
      <c r="AF140" s="350"/>
      <c r="AG140" s="350"/>
      <c r="AH140" s="350"/>
      <c r="AI140" s="350"/>
      <c r="AJ140" s="350"/>
      <c r="AK140" s="350"/>
      <c r="AL140" s="155"/>
      <c r="BD140" s="165"/>
    </row>
    <row r="141" spans="1:56" ht="17.25" customHeight="1">
      <c r="A141" s="155"/>
      <c r="B141" s="626" t="s">
        <v>127</v>
      </c>
      <c r="C141" s="626"/>
      <c r="D141" s="626"/>
      <c r="E141" s="626"/>
      <c r="F141" s="626"/>
      <c r="G141" s="626"/>
      <c r="H141" s="626"/>
      <c r="I141" s="626"/>
      <c r="J141" s="626"/>
      <c r="K141" s="626"/>
      <c r="L141" s="626"/>
      <c r="M141" s="626"/>
      <c r="N141" s="626"/>
      <c r="O141" s="626"/>
      <c r="P141" s="626"/>
      <c r="Q141" s="626"/>
      <c r="R141" s="626"/>
      <c r="S141" s="626"/>
      <c r="T141" s="626"/>
      <c r="U141" s="626"/>
      <c r="V141" s="626"/>
      <c r="W141" s="626"/>
      <c r="X141" s="626"/>
      <c r="Y141" s="626"/>
      <c r="Z141" s="626"/>
      <c r="AA141" s="626"/>
      <c r="AB141" s="626"/>
      <c r="AC141" s="626"/>
      <c r="AD141" s="626"/>
      <c r="AE141" s="626"/>
      <c r="AF141" s="626"/>
      <c r="AG141" s="626"/>
      <c r="AH141" s="626"/>
      <c r="AI141" s="626"/>
      <c r="AJ141" s="626"/>
      <c r="AK141" s="626"/>
      <c r="AL141" s="155"/>
      <c r="AM141" s="351" t="str">
        <f>IF(SUM('別紙様式6-2 事業所個票１:事業所個票10'!CI9)&gt;=1,"表示","表示不要")</f>
        <v>表示</v>
      </c>
    </row>
    <row r="142" spans="1:56" ht="14.25" thickBot="1">
      <c r="A142" s="155"/>
      <c r="B142" s="279" t="s">
        <v>2236</v>
      </c>
      <c r="C142" s="155"/>
      <c r="D142" s="231"/>
      <c r="E142" s="231"/>
      <c r="F142" s="231"/>
      <c r="G142" s="231"/>
      <c r="H142" s="231"/>
      <c r="I142" s="231"/>
      <c r="J142" s="231"/>
      <c r="K142" s="231"/>
      <c r="L142" s="231"/>
      <c r="M142" s="231"/>
      <c r="N142" s="231"/>
      <c r="O142" s="231"/>
      <c r="P142" s="231"/>
      <c r="Q142" s="231"/>
      <c r="R142" s="231"/>
      <c r="S142" s="231"/>
      <c r="T142" s="231"/>
      <c r="U142" s="231"/>
      <c r="V142" s="231"/>
      <c r="W142" s="231"/>
      <c r="X142" s="231"/>
      <c r="Y142" s="231"/>
      <c r="Z142" s="231"/>
      <c r="AA142" s="231"/>
      <c r="AB142" s="231"/>
      <c r="AC142" s="231"/>
      <c r="AD142" s="231"/>
      <c r="AE142" s="231"/>
      <c r="AF142" s="231"/>
      <c r="AG142" s="231"/>
      <c r="AH142" s="231"/>
      <c r="AI142" s="231"/>
      <c r="AJ142" s="231"/>
      <c r="AK142" s="231"/>
      <c r="AL142" s="155"/>
    </row>
    <row r="143" spans="1:56" ht="16.5" customHeight="1" thickBot="1">
      <c r="A143" s="155"/>
      <c r="B143" s="693" t="s">
        <v>128</v>
      </c>
      <c r="C143" s="694"/>
      <c r="D143" s="694"/>
      <c r="E143" s="694"/>
      <c r="F143" s="694"/>
      <c r="G143" s="694"/>
      <c r="H143" s="694"/>
      <c r="I143" s="694"/>
      <c r="J143" s="694"/>
      <c r="K143" s="694"/>
      <c r="L143" s="694"/>
      <c r="M143" s="694"/>
      <c r="N143" s="694"/>
      <c r="O143" s="694"/>
      <c r="P143" s="694"/>
      <c r="Q143" s="695"/>
      <c r="R143" s="352" t="s">
        <v>83</v>
      </c>
      <c r="S143" s="353" t="str">
        <f>IF(SUM('別紙様式6-2 事業所個票１:事業所個票10'!CI7)&gt;=1,"×","○")</f>
        <v>○</v>
      </c>
      <c r="T143" s="155"/>
      <c r="U143" s="327"/>
      <c r="V143" s="155"/>
      <c r="W143" s="155"/>
      <c r="X143" s="155"/>
      <c r="Y143" s="155"/>
      <c r="Z143" s="155"/>
      <c r="AA143" s="155"/>
      <c r="AB143" s="155"/>
      <c r="AC143" s="155"/>
      <c r="AD143" s="155"/>
      <c r="AE143" s="155"/>
      <c r="AF143" s="155"/>
      <c r="AG143" s="155"/>
      <c r="AH143" s="155"/>
      <c r="AI143" s="155"/>
      <c r="AJ143" s="155"/>
      <c r="AK143" s="155"/>
      <c r="AL143" s="155"/>
      <c r="AM143" s="690" t="s">
        <v>2180</v>
      </c>
      <c r="AN143" s="696"/>
      <c r="AO143" s="696"/>
      <c r="AP143" s="696"/>
      <c r="AQ143" s="696"/>
      <c r="AR143" s="696"/>
      <c r="AS143" s="696"/>
      <c r="AT143" s="696"/>
      <c r="AU143" s="696"/>
      <c r="AV143" s="696"/>
      <c r="AW143" s="696"/>
      <c r="AX143" s="696"/>
      <c r="AY143" s="696"/>
      <c r="AZ143" s="696"/>
      <c r="BA143" s="696"/>
      <c r="BB143" s="696"/>
      <c r="BC143" s="697"/>
    </row>
    <row r="144" spans="1:56" ht="16.5" customHeight="1" thickBot="1">
      <c r="A144" s="155"/>
      <c r="B144" s="684" t="s">
        <v>129</v>
      </c>
      <c r="C144" s="685"/>
      <c r="D144" s="685"/>
      <c r="E144" s="685"/>
      <c r="F144" s="685"/>
      <c r="G144" s="685"/>
      <c r="H144" s="685"/>
      <c r="I144" s="685"/>
      <c r="J144" s="685"/>
      <c r="K144" s="685"/>
      <c r="L144" s="685"/>
      <c r="M144" s="685"/>
      <c r="N144" s="685"/>
      <c r="O144" s="685"/>
      <c r="P144" s="685"/>
      <c r="Q144" s="686"/>
      <c r="R144" s="352" t="s">
        <v>83</v>
      </c>
      <c r="S144" s="354" t="str">
        <f>IF(SUM('別紙様式6-2 事業所個票１:事業所個票10'!CI8)&gt;=1,"×","○")</f>
        <v>○</v>
      </c>
      <c r="T144" s="155"/>
      <c r="U144" s="327"/>
      <c r="V144" s="155"/>
      <c r="W144" s="155"/>
      <c r="X144" s="155"/>
      <c r="Y144" s="155"/>
      <c r="Z144" s="155"/>
      <c r="AA144" s="155"/>
      <c r="AB144" s="155"/>
      <c r="AC144" s="155"/>
      <c r="AD144" s="155"/>
      <c r="AE144" s="155"/>
      <c r="AF144" s="155"/>
      <c r="AG144" s="155"/>
      <c r="AH144" s="155"/>
      <c r="AI144" s="155"/>
      <c r="AJ144" s="155"/>
      <c r="AK144" s="155"/>
      <c r="AL144" s="155"/>
      <c r="AM144" s="690" t="s">
        <v>2181</v>
      </c>
      <c r="AN144" s="696"/>
      <c r="AO144" s="696"/>
      <c r="AP144" s="696"/>
      <c r="AQ144" s="696"/>
      <c r="AR144" s="696"/>
      <c r="AS144" s="696"/>
      <c r="AT144" s="696"/>
      <c r="AU144" s="696"/>
      <c r="AV144" s="696"/>
      <c r="AW144" s="696"/>
      <c r="AX144" s="696"/>
      <c r="AY144" s="696"/>
      <c r="AZ144" s="696"/>
      <c r="BA144" s="696"/>
      <c r="BB144" s="696"/>
      <c r="BC144" s="697"/>
    </row>
    <row r="145" spans="1:55" s="165" customFormat="1" ht="4.5" customHeight="1">
      <c r="A145" s="164"/>
      <c r="B145" s="224"/>
      <c r="C145" s="224"/>
      <c r="D145" s="224"/>
      <c r="E145" s="224"/>
      <c r="F145" s="221"/>
      <c r="G145" s="222"/>
      <c r="H145" s="222"/>
      <c r="I145" s="222"/>
      <c r="J145" s="222"/>
      <c r="K145" s="222"/>
      <c r="L145" s="222"/>
      <c r="M145" s="266"/>
      <c r="N145" s="266"/>
      <c r="O145" s="266"/>
      <c r="P145" s="266"/>
      <c r="Q145" s="266"/>
      <c r="R145" s="266"/>
      <c r="S145" s="266"/>
      <c r="T145" s="266"/>
      <c r="U145" s="222"/>
      <c r="V145" s="222"/>
      <c r="W145" s="234"/>
      <c r="X145" s="222"/>
      <c r="Y145" s="222"/>
      <c r="Z145" s="222"/>
      <c r="AA145" s="266"/>
      <c r="AB145" s="222"/>
      <c r="AC145" s="222"/>
      <c r="AD145" s="222"/>
      <c r="AE145" s="222"/>
      <c r="AF145" s="222"/>
      <c r="AG145" s="222"/>
      <c r="AH145" s="222"/>
      <c r="AI145" s="222"/>
      <c r="AJ145" s="222"/>
      <c r="AK145" s="222"/>
      <c r="AL145" s="164"/>
    </row>
    <row r="146" spans="1:55" s="269" customFormat="1" ht="17.25" customHeight="1" thickBot="1">
      <c r="A146" s="267"/>
      <c r="B146" s="687" t="s">
        <v>130</v>
      </c>
      <c r="C146" s="687"/>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355"/>
    </row>
    <row r="147" spans="1:55" s="165" customFormat="1" ht="18.75" customHeight="1" thickBot="1">
      <c r="A147" s="164"/>
      <c r="B147" s="228" t="s">
        <v>131</v>
      </c>
      <c r="C147" s="207"/>
      <c r="D147" s="207"/>
      <c r="E147" s="207"/>
      <c r="F147" s="207"/>
      <c r="G147" s="207"/>
      <c r="H147" s="207"/>
      <c r="I147" s="207"/>
      <c r="J147" s="207"/>
      <c r="K147" s="207"/>
      <c r="L147" s="207"/>
      <c r="M147" s="207"/>
      <c r="N147" s="207"/>
      <c r="O147" s="207"/>
      <c r="P147" s="207"/>
      <c r="Q147" s="207"/>
      <c r="R147" s="207"/>
      <c r="S147" s="207"/>
      <c r="T147" s="207"/>
      <c r="U147" s="207"/>
      <c r="V147" s="164"/>
      <c r="W147" s="207"/>
      <c r="X147" s="207"/>
      <c r="Y147" s="207"/>
      <c r="Z147" s="207"/>
      <c r="AA147" s="207"/>
      <c r="AB147" s="207"/>
      <c r="AC147" s="207"/>
      <c r="AD147" s="207"/>
      <c r="AE147" s="207"/>
      <c r="AF147" s="207"/>
      <c r="AG147" s="207"/>
      <c r="AH147" s="164"/>
      <c r="AI147" s="675" t="str">
        <f>IF(SUM('別紙様式6-2 事業所個票１:事業所個票10'!CI10)=0,"該当","")</f>
        <v/>
      </c>
      <c r="AJ147" s="676"/>
      <c r="AK147" s="677"/>
      <c r="AL147" s="164"/>
    </row>
    <row r="148" spans="1:55" s="165" customFormat="1" ht="24" customHeight="1">
      <c r="A148" s="164"/>
      <c r="B148" s="254" t="s">
        <v>83</v>
      </c>
      <c r="C148" s="674" t="s">
        <v>132</v>
      </c>
      <c r="D148" s="674"/>
      <c r="E148" s="674"/>
      <c r="F148" s="674"/>
      <c r="G148" s="674"/>
      <c r="H148" s="674"/>
      <c r="I148" s="674"/>
      <c r="J148" s="674"/>
      <c r="K148" s="674"/>
      <c r="L148" s="674"/>
      <c r="M148" s="674"/>
      <c r="N148" s="674"/>
      <c r="O148" s="674"/>
      <c r="P148" s="674"/>
      <c r="Q148" s="674"/>
      <c r="R148" s="674"/>
      <c r="S148" s="674"/>
      <c r="T148" s="674"/>
      <c r="U148" s="674"/>
      <c r="V148" s="674"/>
      <c r="W148" s="674"/>
      <c r="X148" s="674"/>
      <c r="Y148" s="674"/>
      <c r="Z148" s="674"/>
      <c r="AA148" s="674"/>
      <c r="AB148" s="674"/>
      <c r="AC148" s="674"/>
      <c r="AD148" s="674"/>
      <c r="AE148" s="674"/>
      <c r="AF148" s="674"/>
      <c r="AG148" s="674"/>
      <c r="AH148" s="674"/>
      <c r="AI148" s="674"/>
      <c r="AJ148" s="674"/>
      <c r="AK148" s="674"/>
      <c r="AL148" s="164"/>
    </row>
    <row r="149" spans="1:55" s="165" customFormat="1" ht="3.75" customHeight="1" thickBot="1">
      <c r="A149" s="164"/>
      <c r="B149" s="164"/>
      <c r="C149" s="164"/>
      <c r="D149" s="164"/>
      <c r="E149" s="164"/>
      <c r="F149" s="164"/>
      <c r="G149" s="164"/>
      <c r="H149" s="164"/>
      <c r="I149" s="164"/>
      <c r="J149" s="164"/>
      <c r="K149" s="164"/>
      <c r="L149" s="164"/>
      <c r="M149" s="164"/>
      <c r="N149" s="164"/>
      <c r="O149" s="164"/>
      <c r="P149" s="164"/>
      <c r="Q149" s="164"/>
      <c r="R149" s="164"/>
      <c r="S149" s="164"/>
      <c r="T149" s="164"/>
      <c r="U149" s="164"/>
      <c r="V149" s="164"/>
      <c r="W149" s="164"/>
      <c r="X149" s="164"/>
      <c r="Y149" s="164"/>
      <c r="Z149" s="164"/>
      <c r="AA149" s="164"/>
      <c r="AB149" s="164"/>
      <c r="AC149" s="164"/>
      <c r="AD149" s="164"/>
      <c r="AE149" s="164"/>
      <c r="AF149" s="164"/>
      <c r="AG149" s="164"/>
      <c r="AH149" s="164"/>
      <c r="AI149" s="164"/>
      <c r="AJ149" s="164"/>
      <c r="AK149" s="164"/>
      <c r="AL149" s="164"/>
    </row>
    <row r="150" spans="1:55" s="165" customFormat="1" ht="14.25" customHeight="1" thickBot="1">
      <c r="A150" s="164"/>
      <c r="B150" s="228" t="s">
        <v>133</v>
      </c>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07"/>
      <c r="AI150" s="675" t="str">
        <f>IF(SUM('別紙様式6-2 事業所個票１:事業所個票10'!CI10)&gt;=1,"該当","")</f>
        <v>該当</v>
      </c>
      <c r="AJ150" s="676"/>
      <c r="AK150" s="677"/>
      <c r="AL150" s="164"/>
    </row>
    <row r="151" spans="1:55" s="165" customFormat="1" ht="39" customHeight="1" thickBot="1">
      <c r="A151" s="164"/>
      <c r="B151" s="254" t="s">
        <v>83</v>
      </c>
      <c r="C151" s="674" t="s">
        <v>2228</v>
      </c>
      <c r="D151" s="674"/>
      <c r="E151" s="674"/>
      <c r="F151" s="674"/>
      <c r="G151" s="674"/>
      <c r="H151" s="674"/>
      <c r="I151" s="674"/>
      <c r="J151" s="674"/>
      <c r="K151" s="674"/>
      <c r="L151" s="674"/>
      <c r="M151" s="674"/>
      <c r="N151" s="674"/>
      <c r="O151" s="674"/>
      <c r="P151" s="674"/>
      <c r="Q151" s="674"/>
      <c r="R151" s="674"/>
      <c r="S151" s="674"/>
      <c r="T151" s="674"/>
      <c r="U151" s="674"/>
      <c r="V151" s="674"/>
      <c r="W151" s="674"/>
      <c r="X151" s="674"/>
      <c r="Y151" s="674"/>
      <c r="Z151" s="674"/>
      <c r="AA151" s="674"/>
      <c r="AB151" s="674"/>
      <c r="AC151" s="674"/>
      <c r="AD151" s="674"/>
      <c r="AE151" s="674"/>
      <c r="AF151" s="674"/>
      <c r="AG151" s="674"/>
      <c r="AH151" s="674"/>
      <c r="AI151" s="674"/>
      <c r="AJ151" s="674"/>
      <c r="AK151" s="674"/>
      <c r="AL151" s="164"/>
      <c r="AN151" s="648" t="s">
        <v>2214</v>
      </c>
      <c r="AO151" s="649"/>
      <c r="AP151" s="649"/>
      <c r="AQ151" s="649"/>
      <c r="AR151" s="649"/>
      <c r="AS151" s="649"/>
      <c r="AT151" s="649"/>
      <c r="AU151" s="649"/>
      <c r="AV151" s="649"/>
      <c r="AW151" s="649"/>
      <c r="AX151" s="649"/>
      <c r="AY151" s="649"/>
      <c r="AZ151" s="649"/>
      <c r="BA151" s="649"/>
      <c r="BB151" s="649"/>
      <c r="BC151" s="650"/>
    </row>
    <row r="152" spans="1:55" s="165" customFormat="1" ht="4.5" customHeight="1" thickBot="1">
      <c r="A152" s="164"/>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c r="AA152" s="356"/>
      <c r="AB152" s="356"/>
      <c r="AC152" s="356"/>
      <c r="AD152" s="356"/>
      <c r="AE152" s="356"/>
      <c r="AF152" s="356"/>
      <c r="AG152" s="356"/>
      <c r="AH152" s="356"/>
      <c r="AI152" s="356"/>
      <c r="AJ152" s="356"/>
      <c r="AK152" s="356"/>
      <c r="AL152" s="164"/>
      <c r="AM152" s="157"/>
    </row>
    <row r="153" spans="1:55" s="165" customFormat="1" ht="13.5" customHeight="1" thickBot="1">
      <c r="A153" s="164"/>
      <c r="B153" s="678" t="s">
        <v>134</v>
      </c>
      <c r="C153" s="679"/>
      <c r="D153" s="679"/>
      <c r="E153" s="680"/>
      <c r="F153" s="681" t="s">
        <v>135</v>
      </c>
      <c r="G153" s="682"/>
      <c r="H153" s="682"/>
      <c r="I153" s="682"/>
      <c r="J153" s="682"/>
      <c r="K153" s="682"/>
      <c r="L153" s="682"/>
      <c r="M153" s="682"/>
      <c r="N153" s="682"/>
      <c r="O153" s="682"/>
      <c r="P153" s="682"/>
      <c r="Q153" s="682"/>
      <c r="R153" s="682"/>
      <c r="S153" s="682"/>
      <c r="T153" s="682"/>
      <c r="U153" s="682"/>
      <c r="V153" s="682"/>
      <c r="W153" s="682"/>
      <c r="X153" s="682"/>
      <c r="Y153" s="682"/>
      <c r="Z153" s="682"/>
      <c r="AA153" s="682"/>
      <c r="AB153" s="682"/>
      <c r="AC153" s="682"/>
      <c r="AD153" s="682"/>
      <c r="AE153" s="682"/>
      <c r="AF153" s="682"/>
      <c r="AG153" s="682"/>
      <c r="AH153" s="682"/>
      <c r="AI153" s="682"/>
      <c r="AJ153" s="683"/>
      <c r="AK153" s="357" t="str">
        <f>IF(AI150="該当",IF((IF(COUNTIF(AM154:AM157,TRUE)&gt;=1,1,0)+IF(COUNTIF(AM158:AM161,TRUE)&gt;=1,1,0)+IF(COUNTIF(AM162:AM166,TRUE)&gt;=1,1,0)+IF(COUNTIF(AM167:AM170,TRUE)&gt;=1,1,0)+IF(COUNTIF(AM171:AM174,TRUE)&gt;=1,1,0)+IF(COUNTIF(AM175:AM178,TRUE)&gt;=1,1,0))&gt;=3,"○","×"),IF(COUNTIF(AM154:AM178,TRUE)&gt;=1,"○","×"))</f>
        <v>○</v>
      </c>
      <c r="AL153" s="164"/>
      <c r="AM153" s="358" t="s">
        <v>2093</v>
      </c>
      <c r="AN153" s="634" t="s">
        <v>2014</v>
      </c>
      <c r="AO153" s="635"/>
      <c r="AP153" s="635"/>
      <c r="AQ153" s="635"/>
      <c r="AR153" s="635"/>
      <c r="AS153" s="635"/>
      <c r="AT153" s="635"/>
      <c r="AU153" s="635"/>
      <c r="AV153" s="635"/>
      <c r="AW153" s="635"/>
      <c r="AX153" s="635"/>
      <c r="AY153" s="635"/>
      <c r="AZ153" s="635"/>
      <c r="BA153" s="635"/>
      <c r="BB153" s="635"/>
      <c r="BC153" s="636"/>
    </row>
    <row r="154" spans="1:55" s="165" customFormat="1" ht="14.25" customHeight="1">
      <c r="A154" s="164"/>
      <c r="B154" s="651" t="s">
        <v>136</v>
      </c>
      <c r="C154" s="652"/>
      <c r="D154" s="652"/>
      <c r="E154" s="653"/>
      <c r="F154" s="359"/>
      <c r="G154" s="671" t="s">
        <v>2213</v>
      </c>
      <c r="H154" s="671"/>
      <c r="I154" s="671"/>
      <c r="J154" s="671"/>
      <c r="K154" s="671"/>
      <c r="L154" s="671"/>
      <c r="M154" s="671"/>
      <c r="N154" s="671"/>
      <c r="O154" s="671"/>
      <c r="P154" s="671"/>
      <c r="Q154" s="671"/>
      <c r="R154" s="671"/>
      <c r="S154" s="671"/>
      <c r="T154" s="671"/>
      <c r="U154" s="671"/>
      <c r="V154" s="671"/>
      <c r="W154" s="671"/>
      <c r="X154" s="671"/>
      <c r="Y154" s="671"/>
      <c r="Z154" s="671"/>
      <c r="AA154" s="671"/>
      <c r="AB154" s="671"/>
      <c r="AC154" s="671"/>
      <c r="AD154" s="671"/>
      <c r="AE154" s="671"/>
      <c r="AF154" s="671"/>
      <c r="AG154" s="671"/>
      <c r="AH154" s="671"/>
      <c r="AI154" s="671"/>
      <c r="AJ154" s="671"/>
      <c r="AK154" s="672"/>
      <c r="AL154" s="164"/>
      <c r="AM154" s="530" t="b">
        <v>1</v>
      </c>
      <c r="AN154" s="531"/>
      <c r="AO154" s="531"/>
      <c r="AP154" s="531"/>
      <c r="AQ154" s="531"/>
      <c r="AR154" s="531"/>
      <c r="AS154" s="531"/>
      <c r="AT154" s="531"/>
      <c r="AU154" s="531"/>
      <c r="AV154" s="531"/>
      <c r="AW154" s="531"/>
      <c r="AX154" s="531"/>
      <c r="AY154" s="531"/>
      <c r="AZ154" s="531"/>
      <c r="BA154" s="531"/>
      <c r="BB154" s="531"/>
      <c r="BC154" s="531"/>
    </row>
    <row r="155" spans="1:55" s="165" customFormat="1" ht="13.5" customHeight="1">
      <c r="A155" s="164"/>
      <c r="B155" s="654"/>
      <c r="C155" s="655"/>
      <c r="D155" s="655"/>
      <c r="E155" s="656"/>
      <c r="F155" s="360"/>
      <c r="G155" s="669" t="s">
        <v>137</v>
      </c>
      <c r="H155" s="669"/>
      <c r="I155" s="669"/>
      <c r="J155" s="669"/>
      <c r="K155" s="669"/>
      <c r="L155" s="669"/>
      <c r="M155" s="669"/>
      <c r="N155" s="669"/>
      <c r="O155" s="669"/>
      <c r="P155" s="669"/>
      <c r="Q155" s="669"/>
      <c r="R155" s="669"/>
      <c r="S155" s="669"/>
      <c r="T155" s="669"/>
      <c r="U155" s="669"/>
      <c r="V155" s="669"/>
      <c r="W155" s="669"/>
      <c r="X155" s="669"/>
      <c r="Y155" s="669"/>
      <c r="Z155" s="669"/>
      <c r="AA155" s="669"/>
      <c r="AB155" s="669"/>
      <c r="AC155" s="669"/>
      <c r="AD155" s="669"/>
      <c r="AE155" s="669"/>
      <c r="AF155" s="669"/>
      <c r="AG155" s="669"/>
      <c r="AH155" s="669"/>
      <c r="AI155" s="669"/>
      <c r="AJ155" s="669"/>
      <c r="AK155" s="361"/>
      <c r="AL155" s="164"/>
      <c r="AM155" s="530" t="b">
        <v>0</v>
      </c>
      <c r="AN155" s="663"/>
      <c r="AO155" s="663"/>
      <c r="AP155" s="663"/>
      <c r="AQ155" s="663"/>
      <c r="AR155" s="663"/>
      <c r="AS155" s="663"/>
      <c r="AT155" s="663"/>
      <c r="AU155" s="663"/>
      <c r="AV155" s="663"/>
      <c r="AW155" s="663"/>
      <c r="AX155" s="663"/>
      <c r="AY155" s="663"/>
      <c r="AZ155" s="663"/>
      <c r="BA155" s="663"/>
      <c r="BB155" s="663"/>
      <c r="BC155" s="663"/>
    </row>
    <row r="156" spans="1:55" s="165" customFormat="1" ht="13.5" customHeight="1">
      <c r="A156" s="164"/>
      <c r="B156" s="654"/>
      <c r="C156" s="655"/>
      <c r="D156" s="655"/>
      <c r="E156" s="656"/>
      <c r="F156" s="360"/>
      <c r="G156" s="669" t="s">
        <v>138</v>
      </c>
      <c r="H156" s="669"/>
      <c r="I156" s="669"/>
      <c r="J156" s="669"/>
      <c r="K156" s="669"/>
      <c r="L156" s="669"/>
      <c r="M156" s="669"/>
      <c r="N156" s="669"/>
      <c r="O156" s="669"/>
      <c r="P156" s="669"/>
      <c r="Q156" s="669"/>
      <c r="R156" s="669"/>
      <c r="S156" s="669"/>
      <c r="T156" s="669"/>
      <c r="U156" s="669"/>
      <c r="V156" s="669"/>
      <c r="W156" s="669"/>
      <c r="X156" s="669"/>
      <c r="Y156" s="669"/>
      <c r="Z156" s="669"/>
      <c r="AA156" s="669"/>
      <c r="AB156" s="669"/>
      <c r="AC156" s="669"/>
      <c r="AD156" s="669"/>
      <c r="AE156" s="669"/>
      <c r="AF156" s="669"/>
      <c r="AG156" s="669"/>
      <c r="AH156" s="669"/>
      <c r="AI156" s="669"/>
      <c r="AJ156" s="669"/>
      <c r="AK156" s="361"/>
      <c r="AL156" s="164"/>
      <c r="AM156" s="530" t="b">
        <v>0</v>
      </c>
      <c r="AN156" s="663"/>
      <c r="AO156" s="663"/>
      <c r="AP156" s="663"/>
      <c r="AQ156" s="663"/>
      <c r="AR156" s="663"/>
      <c r="AS156" s="663"/>
      <c r="AT156" s="663"/>
      <c r="AU156" s="663"/>
      <c r="AV156" s="663"/>
      <c r="AW156" s="663"/>
      <c r="AX156" s="663"/>
      <c r="AY156" s="663"/>
      <c r="AZ156" s="663"/>
      <c r="BA156" s="663"/>
      <c r="BB156" s="663"/>
      <c r="BC156" s="663"/>
    </row>
    <row r="157" spans="1:55" s="165" customFormat="1" ht="13.5" customHeight="1">
      <c r="A157" s="164"/>
      <c r="B157" s="657"/>
      <c r="C157" s="658"/>
      <c r="D157" s="658"/>
      <c r="E157" s="659"/>
      <c r="F157" s="362"/>
      <c r="G157" s="673" t="s">
        <v>139</v>
      </c>
      <c r="H157" s="673"/>
      <c r="I157" s="673"/>
      <c r="J157" s="673"/>
      <c r="K157" s="673"/>
      <c r="L157" s="673"/>
      <c r="M157" s="673"/>
      <c r="N157" s="673"/>
      <c r="O157" s="673"/>
      <c r="P157" s="673"/>
      <c r="Q157" s="673"/>
      <c r="R157" s="673"/>
      <c r="S157" s="673"/>
      <c r="T157" s="673"/>
      <c r="U157" s="673"/>
      <c r="V157" s="673"/>
      <c r="W157" s="673"/>
      <c r="X157" s="673"/>
      <c r="Y157" s="673"/>
      <c r="Z157" s="673"/>
      <c r="AA157" s="673"/>
      <c r="AB157" s="673"/>
      <c r="AC157" s="673"/>
      <c r="AD157" s="673"/>
      <c r="AE157" s="673"/>
      <c r="AF157" s="673"/>
      <c r="AG157" s="673"/>
      <c r="AH157" s="673"/>
      <c r="AI157" s="673"/>
      <c r="AJ157" s="673"/>
      <c r="AK157" s="363"/>
      <c r="AL157" s="164"/>
      <c r="AM157" s="530" t="b">
        <v>0</v>
      </c>
      <c r="AN157" s="531"/>
      <c r="AO157" s="531"/>
      <c r="AP157" s="531"/>
      <c r="AQ157" s="531"/>
      <c r="AR157" s="531"/>
      <c r="AS157" s="531"/>
      <c r="AT157" s="531"/>
      <c r="AU157" s="531"/>
      <c r="AV157" s="531"/>
      <c r="AW157" s="531"/>
      <c r="AX157" s="531"/>
      <c r="AY157" s="531"/>
      <c r="AZ157" s="531"/>
      <c r="BA157" s="531"/>
      <c r="BB157" s="531"/>
      <c r="BC157" s="531"/>
    </row>
    <row r="158" spans="1:55" s="165" customFormat="1" ht="24.75" customHeight="1">
      <c r="A158" s="164"/>
      <c r="B158" s="651" t="s">
        <v>140</v>
      </c>
      <c r="C158" s="652"/>
      <c r="D158" s="652"/>
      <c r="E158" s="653"/>
      <c r="F158" s="364"/>
      <c r="G158" s="668" t="s">
        <v>2219</v>
      </c>
      <c r="H158" s="668"/>
      <c r="I158" s="668"/>
      <c r="J158" s="668"/>
      <c r="K158" s="668"/>
      <c r="L158" s="668"/>
      <c r="M158" s="668"/>
      <c r="N158" s="668"/>
      <c r="O158" s="668"/>
      <c r="P158" s="668"/>
      <c r="Q158" s="668"/>
      <c r="R158" s="668"/>
      <c r="S158" s="668"/>
      <c r="T158" s="668"/>
      <c r="U158" s="668"/>
      <c r="V158" s="668"/>
      <c r="W158" s="668"/>
      <c r="X158" s="668"/>
      <c r="Y158" s="668"/>
      <c r="Z158" s="668"/>
      <c r="AA158" s="668"/>
      <c r="AB158" s="668"/>
      <c r="AC158" s="668"/>
      <c r="AD158" s="668"/>
      <c r="AE158" s="668"/>
      <c r="AF158" s="668"/>
      <c r="AG158" s="668"/>
      <c r="AH158" s="668"/>
      <c r="AI158" s="668"/>
      <c r="AJ158" s="668"/>
      <c r="AK158" s="365"/>
      <c r="AL158" s="164"/>
      <c r="AM158" s="530" t="b">
        <v>0</v>
      </c>
      <c r="AN158" s="531"/>
      <c r="AO158" s="531"/>
      <c r="AP158" s="531"/>
      <c r="AQ158" s="531"/>
      <c r="AR158" s="531"/>
      <c r="AS158" s="531"/>
      <c r="AT158" s="531"/>
      <c r="AU158" s="531"/>
      <c r="AV158" s="531"/>
      <c r="AW158" s="531"/>
      <c r="AX158" s="531"/>
      <c r="AY158" s="531"/>
      <c r="AZ158" s="531"/>
      <c r="BA158" s="531"/>
      <c r="BB158" s="531"/>
      <c r="BC158" s="531"/>
    </row>
    <row r="159" spans="1:55" s="165" customFormat="1" ht="13.5" customHeight="1">
      <c r="A159" s="164"/>
      <c r="B159" s="654"/>
      <c r="C159" s="655"/>
      <c r="D159" s="655"/>
      <c r="E159" s="656"/>
      <c r="F159" s="360"/>
      <c r="G159" s="669" t="s">
        <v>141</v>
      </c>
      <c r="H159" s="669"/>
      <c r="I159" s="669"/>
      <c r="J159" s="669"/>
      <c r="K159" s="669"/>
      <c r="L159" s="669"/>
      <c r="M159" s="669"/>
      <c r="N159" s="669"/>
      <c r="O159" s="669"/>
      <c r="P159" s="669"/>
      <c r="Q159" s="669"/>
      <c r="R159" s="669"/>
      <c r="S159" s="669"/>
      <c r="T159" s="669"/>
      <c r="U159" s="669"/>
      <c r="V159" s="669"/>
      <c r="W159" s="669"/>
      <c r="X159" s="669"/>
      <c r="Y159" s="669"/>
      <c r="Z159" s="669"/>
      <c r="AA159" s="669"/>
      <c r="AB159" s="669"/>
      <c r="AC159" s="669"/>
      <c r="AD159" s="669"/>
      <c r="AE159" s="669"/>
      <c r="AF159" s="669"/>
      <c r="AG159" s="669"/>
      <c r="AH159" s="669"/>
      <c r="AI159" s="669"/>
      <c r="AJ159" s="669"/>
      <c r="AK159" s="366"/>
      <c r="AL159" s="164"/>
      <c r="AM159" s="530" t="b">
        <v>0</v>
      </c>
      <c r="AN159" s="663"/>
      <c r="AO159" s="663"/>
      <c r="AP159" s="663"/>
      <c r="AQ159" s="663"/>
      <c r="AR159" s="663"/>
      <c r="AS159" s="663"/>
      <c r="AT159" s="663"/>
      <c r="AU159" s="663"/>
      <c r="AV159" s="663"/>
      <c r="AW159" s="663"/>
      <c r="AX159" s="663"/>
      <c r="AY159" s="663"/>
      <c r="AZ159" s="663"/>
      <c r="BA159" s="663"/>
      <c r="BB159" s="663"/>
      <c r="BC159" s="663"/>
    </row>
    <row r="160" spans="1:55" s="165" customFormat="1" ht="13.5" customHeight="1">
      <c r="A160" s="164"/>
      <c r="B160" s="654"/>
      <c r="C160" s="655"/>
      <c r="D160" s="655"/>
      <c r="E160" s="656"/>
      <c r="F160" s="360"/>
      <c r="G160" s="669" t="s">
        <v>142</v>
      </c>
      <c r="H160" s="669"/>
      <c r="I160" s="669"/>
      <c r="J160" s="669"/>
      <c r="K160" s="669"/>
      <c r="L160" s="669"/>
      <c r="M160" s="669"/>
      <c r="N160" s="669"/>
      <c r="O160" s="669"/>
      <c r="P160" s="669"/>
      <c r="Q160" s="669"/>
      <c r="R160" s="669"/>
      <c r="S160" s="669"/>
      <c r="T160" s="669"/>
      <c r="U160" s="669"/>
      <c r="V160" s="669"/>
      <c r="W160" s="669"/>
      <c r="X160" s="669"/>
      <c r="Y160" s="669"/>
      <c r="Z160" s="669"/>
      <c r="AA160" s="669"/>
      <c r="AB160" s="669"/>
      <c r="AC160" s="669"/>
      <c r="AD160" s="669"/>
      <c r="AE160" s="669"/>
      <c r="AF160" s="669"/>
      <c r="AG160" s="669"/>
      <c r="AH160" s="669"/>
      <c r="AI160" s="669"/>
      <c r="AJ160" s="669"/>
      <c r="AK160" s="361"/>
      <c r="AL160" s="164"/>
      <c r="AM160" s="530" t="b">
        <v>0</v>
      </c>
      <c r="AN160" s="663"/>
      <c r="AO160" s="663"/>
      <c r="AP160" s="663"/>
      <c r="AQ160" s="663"/>
      <c r="AR160" s="663"/>
      <c r="AS160" s="663"/>
      <c r="AT160" s="663"/>
      <c r="AU160" s="663"/>
      <c r="AV160" s="663"/>
      <c r="AW160" s="663"/>
      <c r="AX160" s="663"/>
      <c r="AY160" s="663"/>
      <c r="AZ160" s="663"/>
      <c r="BA160" s="663"/>
      <c r="BB160" s="663"/>
      <c r="BC160" s="663"/>
    </row>
    <row r="161" spans="1:55" s="165" customFormat="1" ht="13.5" customHeight="1">
      <c r="A161" s="164"/>
      <c r="B161" s="657"/>
      <c r="C161" s="658"/>
      <c r="D161" s="658"/>
      <c r="E161" s="659"/>
      <c r="F161" s="367"/>
      <c r="G161" s="670" t="s">
        <v>143</v>
      </c>
      <c r="H161" s="670"/>
      <c r="I161" s="670"/>
      <c r="J161" s="670"/>
      <c r="K161" s="670"/>
      <c r="L161" s="670"/>
      <c r="M161" s="670"/>
      <c r="N161" s="670"/>
      <c r="O161" s="670"/>
      <c r="P161" s="670"/>
      <c r="Q161" s="670"/>
      <c r="R161" s="670"/>
      <c r="S161" s="670"/>
      <c r="T161" s="670"/>
      <c r="U161" s="670"/>
      <c r="V161" s="670"/>
      <c r="W161" s="670"/>
      <c r="X161" s="670"/>
      <c r="Y161" s="670"/>
      <c r="Z161" s="670"/>
      <c r="AA161" s="670"/>
      <c r="AB161" s="670"/>
      <c r="AC161" s="670"/>
      <c r="AD161" s="670"/>
      <c r="AE161" s="670"/>
      <c r="AF161" s="670"/>
      <c r="AG161" s="670"/>
      <c r="AH161" s="670"/>
      <c r="AI161" s="670"/>
      <c r="AJ161" s="670"/>
      <c r="AK161" s="667"/>
      <c r="AL161" s="164"/>
      <c r="AM161" s="530" t="b">
        <v>0</v>
      </c>
      <c r="AN161" s="531"/>
      <c r="AO161" s="531"/>
      <c r="AP161" s="531"/>
      <c r="AQ161" s="531"/>
      <c r="AR161" s="531"/>
      <c r="AS161" s="531"/>
      <c r="AT161" s="531"/>
      <c r="AU161" s="531"/>
      <c r="AV161" s="531"/>
      <c r="AW161" s="531"/>
      <c r="AX161" s="531"/>
      <c r="AY161" s="531"/>
      <c r="AZ161" s="531"/>
      <c r="BA161" s="531"/>
      <c r="BB161" s="531"/>
      <c r="BC161" s="531"/>
    </row>
    <row r="162" spans="1:55" s="165" customFormat="1" ht="13.5" customHeight="1">
      <c r="A162" s="164"/>
      <c r="B162" s="651" t="s">
        <v>144</v>
      </c>
      <c r="C162" s="652"/>
      <c r="D162" s="652"/>
      <c r="E162" s="653"/>
      <c r="F162" s="368"/>
      <c r="G162" s="668" t="s">
        <v>145</v>
      </c>
      <c r="H162" s="668"/>
      <c r="I162" s="668"/>
      <c r="J162" s="668"/>
      <c r="K162" s="668"/>
      <c r="L162" s="668"/>
      <c r="M162" s="668"/>
      <c r="N162" s="668"/>
      <c r="O162" s="668"/>
      <c r="P162" s="668"/>
      <c r="Q162" s="668"/>
      <c r="R162" s="668"/>
      <c r="S162" s="668"/>
      <c r="T162" s="668"/>
      <c r="U162" s="668"/>
      <c r="V162" s="668"/>
      <c r="W162" s="668"/>
      <c r="X162" s="668"/>
      <c r="Y162" s="668"/>
      <c r="Z162" s="668"/>
      <c r="AA162" s="668"/>
      <c r="AB162" s="668"/>
      <c r="AC162" s="668"/>
      <c r="AD162" s="668"/>
      <c r="AE162" s="668"/>
      <c r="AF162" s="668"/>
      <c r="AG162" s="668"/>
      <c r="AH162" s="668"/>
      <c r="AI162" s="668"/>
      <c r="AJ162" s="668"/>
      <c r="AK162" s="366"/>
      <c r="AL162" s="164"/>
      <c r="AM162" s="530" t="b">
        <v>0</v>
      </c>
      <c r="AN162" s="531"/>
      <c r="AO162" s="531"/>
      <c r="AP162" s="531"/>
      <c r="AQ162" s="531"/>
      <c r="AR162" s="531"/>
      <c r="AS162" s="531"/>
      <c r="AT162" s="531"/>
      <c r="AU162" s="531"/>
      <c r="AV162" s="531"/>
      <c r="AW162" s="531"/>
      <c r="AX162" s="531"/>
      <c r="AY162" s="531"/>
      <c r="AZ162" s="531"/>
      <c r="BA162" s="531"/>
      <c r="BB162" s="531"/>
      <c r="BC162" s="531"/>
    </row>
    <row r="163" spans="1:55" s="165" customFormat="1" ht="22.5" customHeight="1">
      <c r="A163" s="164"/>
      <c r="B163" s="654"/>
      <c r="C163" s="655"/>
      <c r="D163" s="655"/>
      <c r="E163" s="656"/>
      <c r="F163" s="360"/>
      <c r="G163" s="669" t="s">
        <v>146</v>
      </c>
      <c r="H163" s="669"/>
      <c r="I163" s="669"/>
      <c r="J163" s="669"/>
      <c r="K163" s="669"/>
      <c r="L163" s="669"/>
      <c r="M163" s="669"/>
      <c r="N163" s="669"/>
      <c r="O163" s="669"/>
      <c r="P163" s="669"/>
      <c r="Q163" s="669"/>
      <c r="R163" s="669"/>
      <c r="S163" s="669"/>
      <c r="T163" s="669"/>
      <c r="U163" s="669"/>
      <c r="V163" s="669"/>
      <c r="W163" s="669"/>
      <c r="X163" s="669"/>
      <c r="Y163" s="669"/>
      <c r="Z163" s="669"/>
      <c r="AA163" s="669"/>
      <c r="AB163" s="669"/>
      <c r="AC163" s="669"/>
      <c r="AD163" s="669"/>
      <c r="AE163" s="669"/>
      <c r="AF163" s="669"/>
      <c r="AG163" s="669"/>
      <c r="AH163" s="669"/>
      <c r="AI163" s="669"/>
      <c r="AJ163" s="669"/>
      <c r="AK163" s="361"/>
      <c r="AL163" s="164"/>
      <c r="AM163" s="530" t="b">
        <v>0</v>
      </c>
      <c r="AN163" s="663"/>
      <c r="AO163" s="663"/>
      <c r="AP163" s="663"/>
      <c r="AQ163" s="663"/>
      <c r="AR163" s="663"/>
      <c r="AS163" s="663"/>
      <c r="AT163" s="663"/>
      <c r="AU163" s="663"/>
      <c r="AV163" s="663"/>
      <c r="AW163" s="663"/>
      <c r="AX163" s="663"/>
      <c r="AY163" s="663"/>
      <c r="AZ163" s="663"/>
      <c r="BA163" s="663"/>
      <c r="BB163" s="663"/>
      <c r="BC163" s="663"/>
    </row>
    <row r="164" spans="1:55" s="165" customFormat="1" ht="13.5" customHeight="1">
      <c r="A164" s="164"/>
      <c r="B164" s="654"/>
      <c r="C164" s="655"/>
      <c r="D164" s="655"/>
      <c r="E164" s="656"/>
      <c r="F164" s="360"/>
      <c r="G164" s="669" t="s">
        <v>147</v>
      </c>
      <c r="H164" s="669"/>
      <c r="I164" s="669"/>
      <c r="J164" s="669"/>
      <c r="K164" s="669"/>
      <c r="L164" s="669"/>
      <c r="M164" s="669"/>
      <c r="N164" s="669"/>
      <c r="O164" s="669"/>
      <c r="P164" s="669"/>
      <c r="Q164" s="669"/>
      <c r="R164" s="669"/>
      <c r="S164" s="669"/>
      <c r="T164" s="669"/>
      <c r="U164" s="669"/>
      <c r="V164" s="669"/>
      <c r="W164" s="669"/>
      <c r="X164" s="669"/>
      <c r="Y164" s="669"/>
      <c r="Z164" s="669"/>
      <c r="AA164" s="669"/>
      <c r="AB164" s="669"/>
      <c r="AC164" s="669"/>
      <c r="AD164" s="669"/>
      <c r="AE164" s="669"/>
      <c r="AF164" s="669"/>
      <c r="AG164" s="669"/>
      <c r="AH164" s="669"/>
      <c r="AI164" s="669"/>
      <c r="AJ164" s="669"/>
      <c r="AK164" s="361"/>
      <c r="AL164" s="164"/>
      <c r="AM164" s="530" t="b">
        <v>0</v>
      </c>
      <c r="AN164" s="663"/>
      <c r="AO164" s="663"/>
      <c r="AP164" s="663"/>
      <c r="AQ164" s="663"/>
      <c r="AR164" s="663"/>
      <c r="AS164" s="663"/>
      <c r="AT164" s="663"/>
      <c r="AU164" s="663"/>
      <c r="AV164" s="663"/>
      <c r="AW164" s="663"/>
      <c r="AX164" s="663"/>
      <c r="AY164" s="663"/>
      <c r="AZ164" s="663"/>
      <c r="BA164" s="663"/>
      <c r="BB164" s="663"/>
      <c r="BC164" s="663"/>
    </row>
    <row r="165" spans="1:55" s="165" customFormat="1" ht="13.5" customHeight="1">
      <c r="A165" s="164"/>
      <c r="B165" s="654"/>
      <c r="C165" s="655"/>
      <c r="D165" s="655"/>
      <c r="E165" s="656"/>
      <c r="F165" s="362"/>
      <c r="G165" s="434" t="s">
        <v>148</v>
      </c>
      <c r="H165" s="432"/>
      <c r="I165" s="432"/>
      <c r="J165" s="432"/>
      <c r="K165" s="432"/>
      <c r="L165" s="432"/>
      <c r="M165" s="432"/>
      <c r="N165" s="432"/>
      <c r="O165" s="432"/>
      <c r="P165" s="432"/>
      <c r="Q165" s="432"/>
      <c r="R165" s="432"/>
      <c r="S165" s="432"/>
      <c r="T165" s="432"/>
      <c r="U165" s="432"/>
      <c r="V165" s="432"/>
      <c r="W165" s="432"/>
      <c r="X165" s="432"/>
      <c r="Y165" s="432"/>
      <c r="Z165" s="432"/>
      <c r="AA165" s="432"/>
      <c r="AB165" s="432"/>
      <c r="AC165" s="432"/>
      <c r="AD165" s="432"/>
      <c r="AE165" s="432"/>
      <c r="AF165" s="432"/>
      <c r="AG165" s="432"/>
      <c r="AH165" s="432"/>
      <c r="AI165" s="432"/>
      <c r="AJ165" s="432"/>
      <c r="AK165" s="363"/>
      <c r="AL165" s="164"/>
      <c r="AM165" s="530" t="b">
        <v>0</v>
      </c>
      <c r="AN165" s="433"/>
      <c r="AO165" s="433"/>
      <c r="AP165" s="433"/>
      <c r="AQ165" s="433"/>
      <c r="AR165" s="433"/>
      <c r="AS165" s="433"/>
      <c r="AT165" s="433"/>
      <c r="AU165" s="433"/>
      <c r="AV165" s="433"/>
      <c r="AW165" s="433"/>
      <c r="AX165" s="433"/>
      <c r="AY165" s="433"/>
      <c r="AZ165" s="433"/>
      <c r="BA165" s="433"/>
      <c r="BB165" s="433"/>
      <c r="BC165" s="433"/>
    </row>
    <row r="166" spans="1:55" s="165" customFormat="1" ht="13.5" customHeight="1">
      <c r="A166" s="164"/>
      <c r="B166" s="657"/>
      <c r="C166" s="658"/>
      <c r="D166" s="658"/>
      <c r="E166" s="659"/>
      <c r="F166" s="362"/>
      <c r="G166" s="665" t="s">
        <v>2212</v>
      </c>
      <c r="H166" s="665"/>
      <c r="I166" s="665"/>
      <c r="J166" s="665"/>
      <c r="K166" s="665"/>
      <c r="L166" s="665"/>
      <c r="M166" s="665"/>
      <c r="N166" s="665"/>
      <c r="O166" s="665"/>
      <c r="P166" s="665"/>
      <c r="Q166" s="665"/>
      <c r="R166" s="665"/>
      <c r="S166" s="665"/>
      <c r="T166" s="665"/>
      <c r="U166" s="665"/>
      <c r="V166" s="665"/>
      <c r="W166" s="665"/>
      <c r="X166" s="665"/>
      <c r="Y166" s="665"/>
      <c r="Z166" s="665"/>
      <c r="AA166" s="665"/>
      <c r="AB166" s="665"/>
      <c r="AC166" s="665"/>
      <c r="AD166" s="665"/>
      <c r="AE166" s="665"/>
      <c r="AF166" s="665"/>
      <c r="AG166" s="665"/>
      <c r="AH166" s="665"/>
      <c r="AI166" s="665"/>
      <c r="AJ166" s="665"/>
      <c r="AK166" s="369"/>
      <c r="AL166" s="164"/>
      <c r="AM166" s="530" t="b">
        <v>0</v>
      </c>
      <c r="AN166" s="531"/>
      <c r="AO166" s="531"/>
      <c r="AP166" s="531"/>
      <c r="AQ166" s="531"/>
      <c r="AR166" s="531"/>
      <c r="AS166" s="531"/>
      <c r="AT166" s="531"/>
      <c r="AU166" s="531"/>
      <c r="AV166" s="531"/>
      <c r="AW166" s="531"/>
      <c r="AX166" s="531"/>
      <c r="AY166" s="531"/>
      <c r="AZ166" s="531"/>
      <c r="BA166" s="531"/>
      <c r="BB166" s="531"/>
      <c r="BC166" s="531"/>
    </row>
    <row r="167" spans="1:55" s="165" customFormat="1" ht="21" customHeight="1">
      <c r="A167" s="164"/>
      <c r="B167" s="651" t="s">
        <v>149</v>
      </c>
      <c r="C167" s="652"/>
      <c r="D167" s="652"/>
      <c r="E167" s="653"/>
      <c r="F167" s="364"/>
      <c r="G167" s="666" t="s">
        <v>2218</v>
      </c>
      <c r="H167" s="666"/>
      <c r="I167" s="666"/>
      <c r="J167" s="666"/>
      <c r="K167" s="666"/>
      <c r="L167" s="666"/>
      <c r="M167" s="666"/>
      <c r="N167" s="666"/>
      <c r="O167" s="666"/>
      <c r="P167" s="666"/>
      <c r="Q167" s="666"/>
      <c r="R167" s="666"/>
      <c r="S167" s="666"/>
      <c r="T167" s="666"/>
      <c r="U167" s="666"/>
      <c r="V167" s="666"/>
      <c r="W167" s="666"/>
      <c r="X167" s="666"/>
      <c r="Y167" s="666"/>
      <c r="Z167" s="666"/>
      <c r="AA167" s="666"/>
      <c r="AB167" s="666"/>
      <c r="AC167" s="666"/>
      <c r="AD167" s="666"/>
      <c r="AE167" s="666"/>
      <c r="AF167" s="666"/>
      <c r="AG167" s="666"/>
      <c r="AH167" s="666"/>
      <c r="AI167" s="666"/>
      <c r="AJ167" s="666"/>
      <c r="AK167" s="366"/>
      <c r="AL167" s="164"/>
      <c r="AM167" s="530" t="b">
        <v>1</v>
      </c>
      <c r="AN167" s="531"/>
      <c r="AO167" s="531"/>
      <c r="AP167" s="531"/>
      <c r="AQ167" s="531"/>
      <c r="AR167" s="531"/>
      <c r="AS167" s="531"/>
      <c r="AT167" s="531"/>
      <c r="AU167" s="531"/>
      <c r="AV167" s="531"/>
      <c r="AW167" s="531"/>
      <c r="AX167" s="531"/>
      <c r="AY167" s="531"/>
      <c r="AZ167" s="531"/>
      <c r="BA167" s="531"/>
      <c r="BB167" s="531"/>
      <c r="BC167" s="531"/>
    </row>
    <row r="168" spans="1:55" s="165" customFormat="1" ht="13.5" customHeight="1">
      <c r="A168" s="164"/>
      <c r="B168" s="654"/>
      <c r="C168" s="655"/>
      <c r="D168" s="655"/>
      <c r="E168" s="656"/>
      <c r="F168" s="360"/>
      <c r="G168" s="662" t="s">
        <v>150</v>
      </c>
      <c r="H168" s="662"/>
      <c r="I168" s="662"/>
      <c r="J168" s="662"/>
      <c r="K168" s="662"/>
      <c r="L168" s="662"/>
      <c r="M168" s="662"/>
      <c r="N168" s="662"/>
      <c r="O168" s="662"/>
      <c r="P168" s="662"/>
      <c r="Q168" s="662"/>
      <c r="R168" s="662"/>
      <c r="S168" s="662"/>
      <c r="T168" s="662"/>
      <c r="U168" s="662"/>
      <c r="V168" s="662"/>
      <c r="W168" s="662"/>
      <c r="X168" s="662"/>
      <c r="Y168" s="662"/>
      <c r="Z168" s="662"/>
      <c r="AA168" s="662"/>
      <c r="AB168" s="662"/>
      <c r="AC168" s="662"/>
      <c r="AD168" s="662"/>
      <c r="AE168" s="662"/>
      <c r="AF168" s="662"/>
      <c r="AG168" s="662"/>
      <c r="AH168" s="662"/>
      <c r="AI168" s="662"/>
      <c r="AJ168" s="662"/>
      <c r="AK168" s="366"/>
      <c r="AL168" s="155"/>
      <c r="AM168" s="530" t="b">
        <v>0</v>
      </c>
      <c r="AN168" s="663"/>
      <c r="AO168" s="663"/>
      <c r="AP168" s="663"/>
      <c r="AQ168" s="663"/>
      <c r="AR168" s="663"/>
      <c r="AS168" s="663"/>
      <c r="AT168" s="663"/>
      <c r="AU168" s="663"/>
      <c r="AV168" s="663"/>
      <c r="AW168" s="663"/>
      <c r="AX168" s="663"/>
      <c r="AY168" s="663"/>
      <c r="AZ168" s="663"/>
      <c r="BA168" s="663"/>
      <c r="BB168" s="663"/>
      <c r="BC168" s="663"/>
    </row>
    <row r="169" spans="1:55" s="165" customFormat="1" ht="13.5" customHeight="1">
      <c r="A169" s="164"/>
      <c r="B169" s="654"/>
      <c r="C169" s="655"/>
      <c r="D169" s="655"/>
      <c r="E169" s="656"/>
      <c r="F169" s="360"/>
      <c r="G169" s="662" t="s">
        <v>151</v>
      </c>
      <c r="H169" s="662"/>
      <c r="I169" s="662"/>
      <c r="J169" s="662"/>
      <c r="K169" s="662"/>
      <c r="L169" s="662"/>
      <c r="M169" s="662"/>
      <c r="N169" s="662"/>
      <c r="O169" s="662"/>
      <c r="P169" s="662"/>
      <c r="Q169" s="662"/>
      <c r="R169" s="662"/>
      <c r="S169" s="662"/>
      <c r="T169" s="662"/>
      <c r="U169" s="662"/>
      <c r="V169" s="662"/>
      <c r="W169" s="662"/>
      <c r="X169" s="662"/>
      <c r="Y169" s="662"/>
      <c r="Z169" s="662"/>
      <c r="AA169" s="662"/>
      <c r="AB169" s="662"/>
      <c r="AC169" s="662"/>
      <c r="AD169" s="662"/>
      <c r="AE169" s="662"/>
      <c r="AF169" s="662"/>
      <c r="AG169" s="662"/>
      <c r="AH169" s="662"/>
      <c r="AI169" s="662"/>
      <c r="AJ169" s="662"/>
      <c r="AK169" s="370"/>
      <c r="AL169" s="164"/>
      <c r="AM169" s="530" t="b">
        <v>0</v>
      </c>
      <c r="AN169" s="663"/>
      <c r="AO169" s="663"/>
      <c r="AP169" s="663"/>
      <c r="AQ169" s="663"/>
      <c r="AR169" s="663"/>
      <c r="AS169" s="663"/>
      <c r="AT169" s="663"/>
      <c r="AU169" s="663"/>
      <c r="AV169" s="663"/>
      <c r="AW169" s="663"/>
      <c r="AX169" s="663"/>
      <c r="AY169" s="663"/>
      <c r="AZ169" s="663"/>
      <c r="BA169" s="663"/>
      <c r="BB169" s="663"/>
      <c r="BC169" s="663"/>
    </row>
    <row r="170" spans="1:55" s="165" customFormat="1" ht="13.5" customHeight="1">
      <c r="A170" s="164"/>
      <c r="B170" s="657"/>
      <c r="C170" s="658"/>
      <c r="D170" s="658"/>
      <c r="E170" s="659"/>
      <c r="F170" s="367"/>
      <c r="G170" s="665" t="s">
        <v>152</v>
      </c>
      <c r="H170" s="665"/>
      <c r="I170" s="665"/>
      <c r="J170" s="665"/>
      <c r="K170" s="665"/>
      <c r="L170" s="665"/>
      <c r="M170" s="665"/>
      <c r="N170" s="665"/>
      <c r="O170" s="665"/>
      <c r="P170" s="665"/>
      <c r="Q170" s="665"/>
      <c r="R170" s="665"/>
      <c r="S170" s="665"/>
      <c r="T170" s="665"/>
      <c r="U170" s="665"/>
      <c r="V170" s="665"/>
      <c r="W170" s="665"/>
      <c r="X170" s="665"/>
      <c r="Y170" s="665"/>
      <c r="Z170" s="665"/>
      <c r="AA170" s="665"/>
      <c r="AB170" s="665"/>
      <c r="AC170" s="665"/>
      <c r="AD170" s="665"/>
      <c r="AE170" s="665"/>
      <c r="AF170" s="665"/>
      <c r="AG170" s="665"/>
      <c r="AH170" s="665"/>
      <c r="AI170" s="665"/>
      <c r="AJ170" s="665"/>
      <c r="AK170" s="667"/>
      <c r="AL170" s="164"/>
      <c r="AM170" s="530" t="b">
        <v>0</v>
      </c>
      <c r="AN170" s="531"/>
      <c r="AO170" s="531"/>
      <c r="AP170" s="531"/>
      <c r="AQ170" s="531"/>
      <c r="AR170" s="531"/>
      <c r="AS170" s="531"/>
      <c r="AT170" s="531"/>
      <c r="AU170" s="531"/>
      <c r="AV170" s="531"/>
      <c r="AW170" s="531"/>
      <c r="AX170" s="531"/>
      <c r="AY170" s="531"/>
      <c r="AZ170" s="531"/>
      <c r="BA170" s="531"/>
      <c r="BB170" s="531"/>
      <c r="BC170" s="531"/>
    </row>
    <row r="171" spans="1:55" s="165" customFormat="1" ht="13.5" customHeight="1">
      <c r="A171" s="164"/>
      <c r="B171" s="651" t="s">
        <v>153</v>
      </c>
      <c r="C171" s="652"/>
      <c r="D171" s="652"/>
      <c r="E171" s="653"/>
      <c r="F171" s="368"/>
      <c r="G171" s="660" t="s">
        <v>154</v>
      </c>
      <c r="H171" s="660"/>
      <c r="I171" s="660"/>
      <c r="J171" s="660"/>
      <c r="K171" s="660"/>
      <c r="L171" s="660"/>
      <c r="M171" s="660"/>
      <c r="N171" s="660"/>
      <c r="O171" s="660"/>
      <c r="P171" s="660"/>
      <c r="Q171" s="660"/>
      <c r="R171" s="660"/>
      <c r="S171" s="660"/>
      <c r="T171" s="660"/>
      <c r="U171" s="660"/>
      <c r="V171" s="660"/>
      <c r="W171" s="660"/>
      <c r="X171" s="660"/>
      <c r="Y171" s="660"/>
      <c r="Z171" s="660"/>
      <c r="AA171" s="660"/>
      <c r="AB171" s="660"/>
      <c r="AC171" s="660"/>
      <c r="AD171" s="660"/>
      <c r="AE171" s="660"/>
      <c r="AF171" s="660"/>
      <c r="AG171" s="660"/>
      <c r="AH171" s="660"/>
      <c r="AI171" s="660"/>
      <c r="AJ171" s="660"/>
      <c r="AK171" s="366"/>
      <c r="AL171" s="164"/>
      <c r="AM171" s="530" t="b">
        <v>1</v>
      </c>
      <c r="AN171" s="531"/>
      <c r="AO171" s="531"/>
      <c r="AP171" s="531"/>
      <c r="AQ171" s="531"/>
      <c r="AR171" s="531"/>
      <c r="AS171" s="531"/>
      <c r="AT171" s="531"/>
      <c r="AU171" s="531"/>
      <c r="AV171" s="531"/>
      <c r="AW171" s="531"/>
      <c r="AX171" s="531"/>
      <c r="AY171" s="531"/>
      <c r="AZ171" s="531"/>
      <c r="BA171" s="531"/>
      <c r="BB171" s="531"/>
      <c r="BC171" s="531"/>
    </row>
    <row r="172" spans="1:55" s="165" customFormat="1" ht="21" customHeight="1">
      <c r="A172" s="164"/>
      <c r="B172" s="654"/>
      <c r="C172" s="655"/>
      <c r="D172" s="655"/>
      <c r="E172" s="656"/>
      <c r="F172" s="360"/>
      <c r="G172" s="662" t="s">
        <v>155</v>
      </c>
      <c r="H172" s="662"/>
      <c r="I172" s="662"/>
      <c r="J172" s="662"/>
      <c r="K172" s="662"/>
      <c r="L172" s="662"/>
      <c r="M172" s="662"/>
      <c r="N172" s="662"/>
      <c r="O172" s="662"/>
      <c r="P172" s="662"/>
      <c r="Q172" s="662"/>
      <c r="R172" s="662"/>
      <c r="S172" s="662"/>
      <c r="T172" s="662"/>
      <c r="U172" s="662"/>
      <c r="V172" s="662"/>
      <c r="W172" s="662"/>
      <c r="X172" s="662"/>
      <c r="Y172" s="662"/>
      <c r="Z172" s="662"/>
      <c r="AA172" s="662"/>
      <c r="AB172" s="662"/>
      <c r="AC172" s="662"/>
      <c r="AD172" s="662"/>
      <c r="AE172" s="662"/>
      <c r="AF172" s="662"/>
      <c r="AG172" s="662"/>
      <c r="AH172" s="662"/>
      <c r="AI172" s="662"/>
      <c r="AJ172" s="662"/>
      <c r="AK172" s="361"/>
      <c r="AL172" s="164"/>
      <c r="AM172" s="530" t="b">
        <v>1</v>
      </c>
      <c r="AN172" s="663"/>
      <c r="AO172" s="663"/>
      <c r="AP172" s="663"/>
      <c r="AQ172" s="663"/>
      <c r="AR172" s="663"/>
      <c r="AS172" s="663"/>
      <c r="AT172" s="663"/>
      <c r="AU172" s="663"/>
      <c r="AV172" s="663"/>
      <c r="AW172" s="663"/>
      <c r="AX172" s="663"/>
      <c r="AY172" s="663"/>
      <c r="AZ172" s="663"/>
      <c r="BA172" s="663"/>
      <c r="BB172" s="663"/>
      <c r="BC172" s="663"/>
    </row>
    <row r="173" spans="1:55" s="165" customFormat="1" ht="13.5" customHeight="1">
      <c r="A173" s="164"/>
      <c r="B173" s="654"/>
      <c r="C173" s="655"/>
      <c r="D173" s="655"/>
      <c r="E173" s="656"/>
      <c r="F173" s="360"/>
      <c r="G173" s="662" t="s">
        <v>156</v>
      </c>
      <c r="H173" s="662"/>
      <c r="I173" s="662"/>
      <c r="J173" s="662"/>
      <c r="K173" s="662"/>
      <c r="L173" s="662"/>
      <c r="M173" s="662"/>
      <c r="N173" s="662"/>
      <c r="O173" s="662"/>
      <c r="P173" s="662"/>
      <c r="Q173" s="662"/>
      <c r="R173" s="662"/>
      <c r="S173" s="662"/>
      <c r="T173" s="662"/>
      <c r="U173" s="662"/>
      <c r="V173" s="662"/>
      <c r="W173" s="662"/>
      <c r="X173" s="662"/>
      <c r="Y173" s="662"/>
      <c r="Z173" s="662"/>
      <c r="AA173" s="662"/>
      <c r="AB173" s="662"/>
      <c r="AC173" s="662"/>
      <c r="AD173" s="662"/>
      <c r="AE173" s="662"/>
      <c r="AF173" s="662"/>
      <c r="AG173" s="662"/>
      <c r="AH173" s="662"/>
      <c r="AI173" s="662"/>
      <c r="AJ173" s="662"/>
      <c r="AK173" s="361"/>
      <c r="AL173" s="164"/>
      <c r="AM173" s="530" t="b">
        <v>0</v>
      </c>
      <c r="AN173" s="663"/>
      <c r="AO173" s="663"/>
      <c r="AP173" s="663"/>
      <c r="AQ173" s="663"/>
      <c r="AR173" s="663"/>
      <c r="AS173" s="663"/>
      <c r="AT173" s="663"/>
      <c r="AU173" s="663"/>
      <c r="AV173" s="663"/>
      <c r="AW173" s="663"/>
      <c r="AX173" s="663"/>
      <c r="AY173" s="663"/>
      <c r="AZ173" s="663"/>
      <c r="BA173" s="663"/>
      <c r="BB173" s="663"/>
      <c r="BC173" s="663"/>
    </row>
    <row r="174" spans="1:55" s="165" customFormat="1" ht="13.5" customHeight="1">
      <c r="A174" s="164"/>
      <c r="B174" s="657"/>
      <c r="C174" s="658"/>
      <c r="D174" s="658"/>
      <c r="E174" s="659"/>
      <c r="F174" s="367"/>
      <c r="G174" s="665" t="s">
        <v>157</v>
      </c>
      <c r="H174" s="665"/>
      <c r="I174" s="665"/>
      <c r="J174" s="665"/>
      <c r="K174" s="665"/>
      <c r="L174" s="665"/>
      <c r="M174" s="665"/>
      <c r="N174" s="665"/>
      <c r="O174" s="665"/>
      <c r="P174" s="665"/>
      <c r="Q174" s="665"/>
      <c r="R174" s="665"/>
      <c r="S174" s="665"/>
      <c r="T174" s="665"/>
      <c r="U174" s="665"/>
      <c r="V174" s="665"/>
      <c r="W174" s="665"/>
      <c r="X174" s="665"/>
      <c r="Y174" s="665"/>
      <c r="Z174" s="665"/>
      <c r="AA174" s="665"/>
      <c r="AB174" s="665"/>
      <c r="AC174" s="665"/>
      <c r="AD174" s="665"/>
      <c r="AE174" s="665"/>
      <c r="AF174" s="665"/>
      <c r="AG174" s="665"/>
      <c r="AH174" s="665"/>
      <c r="AI174" s="665"/>
      <c r="AJ174" s="665"/>
      <c r="AK174" s="369"/>
      <c r="AL174" s="164"/>
      <c r="AM174" s="530" t="b">
        <v>0</v>
      </c>
      <c r="AN174" s="531"/>
      <c r="AO174" s="531"/>
      <c r="AP174" s="531"/>
      <c r="AQ174" s="531"/>
      <c r="AR174" s="531"/>
      <c r="AS174" s="531"/>
      <c r="AT174" s="531"/>
      <c r="AU174" s="531"/>
      <c r="AV174" s="531"/>
      <c r="AW174" s="531"/>
      <c r="AX174" s="531"/>
      <c r="AY174" s="531"/>
      <c r="AZ174" s="531"/>
      <c r="BA174" s="531"/>
      <c r="BB174" s="531"/>
      <c r="BC174" s="531"/>
    </row>
    <row r="175" spans="1:55" s="165" customFormat="1" ht="13.5" customHeight="1">
      <c r="A175" s="164"/>
      <c r="B175" s="651" t="s">
        <v>158</v>
      </c>
      <c r="C175" s="652"/>
      <c r="D175" s="652"/>
      <c r="E175" s="653"/>
      <c r="F175" s="368"/>
      <c r="G175" s="660" t="s">
        <v>2217</v>
      </c>
      <c r="H175" s="660"/>
      <c r="I175" s="660"/>
      <c r="J175" s="660"/>
      <c r="K175" s="660"/>
      <c r="L175" s="660"/>
      <c r="M175" s="660"/>
      <c r="N175" s="660"/>
      <c r="O175" s="660"/>
      <c r="P175" s="660"/>
      <c r="Q175" s="660"/>
      <c r="R175" s="660"/>
      <c r="S175" s="660"/>
      <c r="T175" s="660"/>
      <c r="U175" s="660"/>
      <c r="V175" s="660"/>
      <c r="W175" s="660"/>
      <c r="X175" s="660"/>
      <c r="Y175" s="660"/>
      <c r="Z175" s="660"/>
      <c r="AA175" s="660"/>
      <c r="AB175" s="660"/>
      <c r="AC175" s="660"/>
      <c r="AD175" s="660"/>
      <c r="AE175" s="660"/>
      <c r="AF175" s="660"/>
      <c r="AG175" s="660"/>
      <c r="AH175" s="660"/>
      <c r="AI175" s="660"/>
      <c r="AJ175" s="660"/>
      <c r="AK175" s="661"/>
      <c r="AL175" s="371"/>
      <c r="AM175" s="530" t="b">
        <v>0</v>
      </c>
      <c r="AN175" s="532"/>
      <c r="AO175" s="532"/>
      <c r="AP175" s="532"/>
      <c r="AQ175" s="531"/>
      <c r="AR175" s="531"/>
      <c r="AS175" s="531"/>
      <c r="AT175" s="531"/>
      <c r="AU175" s="531"/>
      <c r="AV175" s="531"/>
      <c r="AW175" s="531"/>
      <c r="AX175" s="531"/>
      <c r="AY175" s="531"/>
      <c r="AZ175" s="531"/>
      <c r="BA175" s="531"/>
      <c r="BB175" s="531"/>
      <c r="BC175" s="531"/>
    </row>
    <row r="176" spans="1:55" ht="13.5" customHeight="1">
      <c r="A176" s="155"/>
      <c r="B176" s="654"/>
      <c r="C176" s="655"/>
      <c r="D176" s="655"/>
      <c r="E176" s="656"/>
      <c r="F176" s="360"/>
      <c r="G176" s="662" t="s">
        <v>159</v>
      </c>
      <c r="H176" s="662"/>
      <c r="I176" s="662"/>
      <c r="J176" s="662"/>
      <c r="K176" s="662"/>
      <c r="L176" s="662"/>
      <c r="M176" s="662"/>
      <c r="N176" s="662"/>
      <c r="O176" s="662"/>
      <c r="P176" s="662"/>
      <c r="Q176" s="662"/>
      <c r="R176" s="662"/>
      <c r="S176" s="662"/>
      <c r="T176" s="662"/>
      <c r="U176" s="662"/>
      <c r="V176" s="662"/>
      <c r="W176" s="662"/>
      <c r="X176" s="662"/>
      <c r="Y176" s="662"/>
      <c r="Z176" s="662"/>
      <c r="AA176" s="662"/>
      <c r="AB176" s="662"/>
      <c r="AC176" s="662"/>
      <c r="AD176" s="662"/>
      <c r="AE176" s="662"/>
      <c r="AF176" s="662"/>
      <c r="AG176" s="662"/>
      <c r="AH176" s="662"/>
      <c r="AI176" s="662"/>
      <c r="AJ176" s="662"/>
      <c r="AK176" s="361"/>
      <c r="AL176" s="164"/>
      <c r="AM176" s="530" t="b">
        <v>0</v>
      </c>
      <c r="AN176" s="663"/>
      <c r="AO176" s="663"/>
      <c r="AP176" s="663"/>
      <c r="AQ176" s="663"/>
      <c r="AR176" s="663"/>
      <c r="AS176" s="663"/>
      <c r="AT176" s="663"/>
      <c r="AU176" s="663"/>
      <c r="AV176" s="663"/>
      <c r="AW176" s="663"/>
      <c r="AX176" s="663"/>
      <c r="AY176" s="663"/>
      <c r="AZ176" s="663"/>
      <c r="BA176" s="663"/>
      <c r="BB176" s="663"/>
      <c r="BC176" s="663"/>
    </row>
    <row r="177" spans="1:59" ht="13.5" customHeight="1">
      <c r="A177" s="155"/>
      <c r="B177" s="654"/>
      <c r="C177" s="655"/>
      <c r="D177" s="655"/>
      <c r="E177" s="656"/>
      <c r="F177" s="360"/>
      <c r="G177" s="662" t="s">
        <v>2216</v>
      </c>
      <c r="H177" s="662"/>
      <c r="I177" s="662"/>
      <c r="J177" s="662"/>
      <c r="K177" s="662"/>
      <c r="L177" s="662"/>
      <c r="M177" s="662"/>
      <c r="N177" s="662"/>
      <c r="O177" s="662"/>
      <c r="P177" s="662"/>
      <c r="Q177" s="662"/>
      <c r="R177" s="662"/>
      <c r="S177" s="662"/>
      <c r="T177" s="662"/>
      <c r="U177" s="662"/>
      <c r="V177" s="662"/>
      <c r="W177" s="662"/>
      <c r="X177" s="662"/>
      <c r="Y177" s="662"/>
      <c r="Z177" s="662"/>
      <c r="AA177" s="662"/>
      <c r="AB177" s="662"/>
      <c r="AC177" s="662"/>
      <c r="AD177" s="662"/>
      <c r="AE177" s="662"/>
      <c r="AF177" s="662"/>
      <c r="AG177" s="662"/>
      <c r="AH177" s="662"/>
      <c r="AI177" s="662"/>
      <c r="AJ177" s="662"/>
      <c r="AK177" s="361"/>
      <c r="AL177" s="164"/>
      <c r="AM177" s="530" t="b">
        <v>0</v>
      </c>
      <c r="AN177" s="663"/>
      <c r="AO177" s="663"/>
      <c r="AP177" s="663"/>
      <c r="AQ177" s="663"/>
      <c r="AR177" s="663"/>
      <c r="AS177" s="663"/>
      <c r="AT177" s="663"/>
      <c r="AU177" s="663"/>
      <c r="AV177" s="663"/>
      <c r="AW177" s="663"/>
      <c r="AX177" s="663"/>
      <c r="AY177" s="663"/>
      <c r="AZ177" s="663"/>
      <c r="BA177" s="663"/>
      <c r="BB177" s="663"/>
      <c r="BC177" s="663"/>
    </row>
    <row r="178" spans="1:59" ht="13.5" customHeight="1" thickBot="1">
      <c r="A178" s="155"/>
      <c r="B178" s="657"/>
      <c r="C178" s="658"/>
      <c r="D178" s="658"/>
      <c r="E178" s="659"/>
      <c r="F178" s="372"/>
      <c r="G178" s="664" t="s">
        <v>2215</v>
      </c>
      <c r="H178" s="664"/>
      <c r="I178" s="664"/>
      <c r="J178" s="664"/>
      <c r="K178" s="664"/>
      <c r="L178" s="664"/>
      <c r="M178" s="664"/>
      <c r="N178" s="664"/>
      <c r="O178" s="664"/>
      <c r="P178" s="664"/>
      <c r="Q178" s="664"/>
      <c r="R178" s="664"/>
      <c r="S178" s="664"/>
      <c r="T178" s="664"/>
      <c r="U178" s="664"/>
      <c r="V178" s="664"/>
      <c r="W178" s="664"/>
      <c r="X178" s="664"/>
      <c r="Y178" s="664"/>
      <c r="Z178" s="664"/>
      <c r="AA178" s="664"/>
      <c r="AB178" s="664"/>
      <c r="AC178" s="664"/>
      <c r="AD178" s="664"/>
      <c r="AE178" s="664"/>
      <c r="AF178" s="664"/>
      <c r="AG178" s="664"/>
      <c r="AH178" s="664"/>
      <c r="AI178" s="664"/>
      <c r="AJ178" s="664"/>
      <c r="AK178" s="373"/>
      <c r="AL178" s="155"/>
      <c r="AM178" s="530" t="b">
        <v>0</v>
      </c>
      <c r="AN178" s="532"/>
      <c r="AO178" s="532"/>
      <c r="AP178" s="532"/>
      <c r="AQ178" s="532"/>
      <c r="AR178" s="532"/>
      <c r="AS178" s="532"/>
      <c r="AT178" s="532"/>
      <c r="AU178" s="532"/>
      <c r="AV178" s="532"/>
      <c r="AW178" s="532"/>
      <c r="AX178" s="532"/>
      <c r="AY178" s="532"/>
      <c r="AZ178" s="532"/>
      <c r="BA178" s="532"/>
      <c r="BB178" s="532"/>
      <c r="BC178" s="532"/>
    </row>
    <row r="179" spans="1:59" ht="5.25" customHeight="1">
      <c r="A179" s="155"/>
      <c r="B179" s="374"/>
      <c r="C179" s="374"/>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c r="AA179" s="374"/>
      <c r="AB179" s="374"/>
      <c r="AC179" s="374"/>
      <c r="AD179" s="374"/>
      <c r="AE179" s="374"/>
      <c r="AF179" s="374"/>
      <c r="AG179" s="374"/>
      <c r="AH179" s="374"/>
      <c r="AI179" s="374"/>
      <c r="AJ179" s="374"/>
      <c r="AK179" s="374"/>
      <c r="AL179" s="155"/>
      <c r="AM179" s="375"/>
      <c r="AO179" s="375"/>
      <c r="AP179" s="375"/>
      <c r="AQ179" s="375"/>
      <c r="AR179" s="375"/>
      <c r="AS179" s="375"/>
      <c r="AT179" s="375"/>
      <c r="AU179" s="375"/>
      <c r="AV179" s="375"/>
      <c r="AW179" s="375"/>
      <c r="AX179" s="375"/>
      <c r="AY179" s="375"/>
      <c r="AZ179" s="375"/>
      <c r="BA179" s="375"/>
      <c r="BB179" s="375"/>
      <c r="BC179" s="375"/>
      <c r="BD179" s="375"/>
      <c r="BF179" s="375"/>
      <c r="BG179" s="375"/>
    </row>
    <row r="180" spans="1:59" s="377" customFormat="1" ht="16.5" customHeight="1" thickBot="1">
      <c r="A180" s="376"/>
      <c r="B180" s="626" t="s">
        <v>160</v>
      </c>
      <c r="C180" s="626"/>
      <c r="D180" s="626"/>
      <c r="E180" s="626"/>
      <c r="F180" s="626"/>
      <c r="G180" s="626"/>
      <c r="H180" s="626"/>
      <c r="I180" s="626"/>
      <c r="J180" s="626"/>
      <c r="K180" s="626"/>
      <c r="L180" s="626"/>
      <c r="M180" s="626"/>
      <c r="N180" s="626"/>
      <c r="O180" s="626"/>
      <c r="P180" s="626"/>
      <c r="Q180" s="626"/>
      <c r="R180" s="626"/>
      <c r="S180" s="626"/>
      <c r="T180" s="626"/>
      <c r="U180" s="626"/>
      <c r="V180" s="626"/>
      <c r="W180" s="626"/>
      <c r="X180" s="626"/>
      <c r="Y180" s="626"/>
      <c r="Z180" s="626"/>
      <c r="AA180" s="626"/>
      <c r="AB180" s="626"/>
      <c r="AC180" s="626"/>
      <c r="AD180" s="626"/>
      <c r="AE180" s="626"/>
      <c r="AF180" s="626"/>
      <c r="AG180" s="626"/>
      <c r="AH180" s="626"/>
      <c r="AI180" s="626"/>
      <c r="AJ180" s="626"/>
      <c r="AK180" s="626"/>
      <c r="AL180" s="267"/>
      <c r="AN180" s="378"/>
    </row>
    <row r="181" spans="1:59" s="375" customFormat="1" ht="12.75" customHeight="1" thickBot="1">
      <c r="A181" s="371"/>
      <c r="B181" s="379" t="s">
        <v>27</v>
      </c>
      <c r="C181" s="210" t="s">
        <v>161</v>
      </c>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357" t="str">
        <f>IF(AI147="該当","",IF(OR(AM182=TRUE,AM183=TRUE),"○","×"))</f>
        <v>○</v>
      </c>
      <c r="AL181" s="155"/>
    </row>
    <row r="182" spans="1:59" s="375" customFormat="1" ht="25.5" customHeight="1">
      <c r="A182" s="371"/>
      <c r="B182" s="627" t="s">
        <v>163</v>
      </c>
      <c r="C182" s="628"/>
      <c r="D182" s="628"/>
      <c r="E182" s="629" t="b">
        <v>0</v>
      </c>
      <c r="F182" s="359"/>
      <c r="G182" s="619" t="s">
        <v>2220</v>
      </c>
      <c r="H182" s="619"/>
      <c r="I182" s="619"/>
      <c r="J182" s="619"/>
      <c r="K182" s="619"/>
      <c r="L182" s="619"/>
      <c r="M182" s="619"/>
      <c r="N182" s="619"/>
      <c r="O182" s="619"/>
      <c r="P182" s="619"/>
      <c r="Q182" s="619"/>
      <c r="R182" s="619"/>
      <c r="S182" s="619"/>
      <c r="T182" s="619"/>
      <c r="U182" s="619"/>
      <c r="V182" s="619"/>
      <c r="W182" s="619"/>
      <c r="X182" s="619"/>
      <c r="Y182" s="619"/>
      <c r="Z182" s="619"/>
      <c r="AA182" s="619"/>
      <c r="AB182" s="619"/>
      <c r="AC182" s="619"/>
      <c r="AD182" s="619"/>
      <c r="AE182" s="619"/>
      <c r="AF182" s="619"/>
      <c r="AG182" s="619"/>
      <c r="AH182" s="619"/>
      <c r="AI182" s="619"/>
      <c r="AJ182" s="619"/>
      <c r="AK182" s="633"/>
      <c r="AL182" s="164"/>
      <c r="AM182" s="69" t="b">
        <v>1</v>
      </c>
      <c r="AN182" s="634" t="s">
        <v>162</v>
      </c>
      <c r="AO182" s="635"/>
      <c r="AP182" s="635"/>
      <c r="AQ182" s="635"/>
      <c r="AR182" s="635"/>
      <c r="AS182" s="635"/>
      <c r="AT182" s="635"/>
      <c r="AU182" s="635"/>
      <c r="AV182" s="635"/>
      <c r="AW182" s="635"/>
      <c r="AX182" s="635"/>
      <c r="AY182" s="635"/>
      <c r="AZ182" s="635"/>
      <c r="BA182" s="635"/>
      <c r="BB182" s="635"/>
      <c r="BC182" s="636"/>
    </row>
    <row r="183" spans="1:59" s="375" customFormat="1" ht="18.75" customHeight="1" thickBot="1">
      <c r="A183" s="371"/>
      <c r="B183" s="630"/>
      <c r="C183" s="631"/>
      <c r="D183" s="631"/>
      <c r="E183" s="632" t="b">
        <v>0</v>
      </c>
      <c r="F183" s="372"/>
      <c r="G183" s="640" t="s">
        <v>2221</v>
      </c>
      <c r="H183" s="640"/>
      <c r="I183" s="640"/>
      <c r="J183" s="640"/>
      <c r="K183" s="640"/>
      <c r="L183" s="640"/>
      <c r="M183" s="640"/>
      <c r="N183" s="640"/>
      <c r="O183" s="640"/>
      <c r="P183" s="640"/>
      <c r="Q183" s="640"/>
      <c r="R183" s="640"/>
      <c r="S183" s="640"/>
      <c r="T183" s="640"/>
      <c r="U183" s="640"/>
      <c r="V183" s="640"/>
      <c r="W183" s="640"/>
      <c r="X183" s="640"/>
      <c r="Y183" s="640"/>
      <c r="Z183" s="640"/>
      <c r="AA183" s="640"/>
      <c r="AB183" s="640"/>
      <c r="AC183" s="640"/>
      <c r="AD183" s="640"/>
      <c r="AE183" s="640"/>
      <c r="AF183" s="640"/>
      <c r="AG183" s="640"/>
      <c r="AH183" s="640"/>
      <c r="AI183" s="640"/>
      <c r="AJ183" s="640"/>
      <c r="AK183" s="641"/>
      <c r="AL183" s="155"/>
      <c r="AM183" s="69" t="b">
        <v>0</v>
      </c>
      <c r="AN183" s="637"/>
      <c r="AO183" s="638"/>
      <c r="AP183" s="638"/>
      <c r="AQ183" s="638"/>
      <c r="AR183" s="638"/>
      <c r="AS183" s="638"/>
      <c r="AT183" s="638"/>
      <c r="AU183" s="638"/>
      <c r="AV183" s="638"/>
      <c r="AW183" s="638"/>
      <c r="AX183" s="638"/>
      <c r="AY183" s="638"/>
      <c r="AZ183" s="638"/>
      <c r="BA183" s="638"/>
      <c r="BB183" s="638"/>
      <c r="BC183" s="639"/>
    </row>
    <row r="184" spans="1:59" s="165" customFormat="1" ht="4.5" customHeight="1">
      <c r="A184" s="164"/>
      <c r="B184" s="380"/>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155"/>
      <c r="AN184" s="157"/>
    </row>
    <row r="185" spans="1:59" ht="16.5" customHeight="1">
      <c r="A185" s="155"/>
      <c r="B185" s="162" t="s">
        <v>164</v>
      </c>
      <c r="C185" s="162"/>
      <c r="D185" s="162"/>
      <c r="E185" s="162"/>
      <c r="F185" s="162"/>
      <c r="G185" s="162"/>
      <c r="H185" s="162"/>
      <c r="I185" s="162"/>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55"/>
    </row>
    <row r="186" spans="1:59" s="165" customFormat="1" ht="15" thickBot="1">
      <c r="A186" s="164"/>
      <c r="B186" s="214" t="s">
        <v>27</v>
      </c>
      <c r="C186" s="210" t="s">
        <v>165</v>
      </c>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c r="AA186" s="381"/>
      <c r="AB186" s="381"/>
      <c r="AC186" s="381"/>
      <c r="AD186" s="381"/>
      <c r="AE186" s="381"/>
      <c r="AF186" s="381"/>
      <c r="AG186" s="381"/>
      <c r="AH186" s="381"/>
      <c r="AI186" s="381"/>
      <c r="AJ186" s="381"/>
      <c r="AK186" s="155"/>
      <c r="AL186" s="155"/>
      <c r="AN186" s="378"/>
    </row>
    <row r="187" spans="1:59" s="165" customFormat="1" ht="40.5" customHeight="1" thickBot="1">
      <c r="A187" s="164"/>
      <c r="B187" s="642" t="s">
        <v>166</v>
      </c>
      <c r="C187" s="643"/>
      <c r="D187" s="643"/>
      <c r="E187" s="643"/>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4"/>
      <c r="AE187" s="645" t="s">
        <v>167</v>
      </c>
      <c r="AF187" s="646"/>
      <c r="AG187" s="646"/>
      <c r="AH187" s="646"/>
      <c r="AI187" s="646"/>
      <c r="AJ187" s="647"/>
      <c r="AK187" s="357" t="str">
        <f>IF(AND(AM188=TRUE,OR(Q20=0,AM189=TRUE),AM190=TRUE,AM191=TRUE,AM192=TRUE,AM193=TRUE),"○","×")</f>
        <v>○</v>
      </c>
      <c r="AL187" s="155"/>
      <c r="AM187" s="648" t="s">
        <v>2015</v>
      </c>
      <c r="AN187" s="649"/>
      <c r="AO187" s="649"/>
      <c r="AP187" s="649"/>
      <c r="AQ187" s="649"/>
      <c r="AR187" s="649"/>
      <c r="AS187" s="649"/>
      <c r="AT187" s="649"/>
      <c r="AU187" s="649"/>
      <c r="AV187" s="649"/>
      <c r="AW187" s="649"/>
      <c r="AX187" s="649"/>
      <c r="AY187" s="649"/>
      <c r="AZ187" s="649"/>
      <c r="BA187" s="649"/>
      <c r="BB187" s="649"/>
      <c r="BC187" s="650"/>
    </row>
    <row r="188" spans="1:59" s="165" customFormat="1" ht="26.25" customHeight="1">
      <c r="A188" s="164"/>
      <c r="B188" s="359"/>
      <c r="C188" s="619" t="s">
        <v>168</v>
      </c>
      <c r="D188" s="619"/>
      <c r="E188" s="619"/>
      <c r="F188" s="619"/>
      <c r="G188" s="619"/>
      <c r="H188" s="619"/>
      <c r="I188" s="619"/>
      <c r="J188" s="619"/>
      <c r="K188" s="619"/>
      <c r="L188" s="619"/>
      <c r="M188" s="619"/>
      <c r="N188" s="619"/>
      <c r="O188" s="619"/>
      <c r="P188" s="619"/>
      <c r="Q188" s="619"/>
      <c r="R188" s="619"/>
      <c r="S188" s="619"/>
      <c r="T188" s="619"/>
      <c r="U188" s="619"/>
      <c r="V188" s="619"/>
      <c r="W188" s="619"/>
      <c r="X188" s="619"/>
      <c r="Y188" s="619"/>
      <c r="Z188" s="619"/>
      <c r="AA188" s="619"/>
      <c r="AB188" s="619"/>
      <c r="AC188" s="619"/>
      <c r="AD188" s="620"/>
      <c r="AE188" s="621" t="s">
        <v>169</v>
      </c>
      <c r="AF188" s="622"/>
      <c r="AG188" s="622"/>
      <c r="AH188" s="622"/>
      <c r="AI188" s="622"/>
      <c r="AJ188" s="622"/>
      <c r="AK188" s="623"/>
      <c r="AL188" s="155"/>
      <c r="AM188" s="70" t="b">
        <v>1</v>
      </c>
      <c r="AN188" s="301"/>
      <c r="AO188" s="301"/>
      <c r="AP188" s="301"/>
      <c r="AQ188" s="301"/>
      <c r="AR188" s="301"/>
      <c r="AS188" s="301"/>
      <c r="AT188" s="301"/>
      <c r="AU188" s="301"/>
      <c r="AV188" s="301"/>
      <c r="AW188" s="301"/>
      <c r="AX188" s="301"/>
      <c r="AY188" s="301"/>
      <c r="AZ188" s="301"/>
    </row>
    <row r="189" spans="1:59" s="165" customFormat="1" ht="35.25" customHeight="1">
      <c r="A189" s="164"/>
      <c r="B189" s="368"/>
      <c r="C189" s="624" t="s">
        <v>2237</v>
      </c>
      <c r="D189" s="624"/>
      <c r="E189" s="624"/>
      <c r="F189" s="624"/>
      <c r="G189" s="624"/>
      <c r="H189" s="624"/>
      <c r="I189" s="624"/>
      <c r="J189" s="624"/>
      <c r="K189" s="624"/>
      <c r="L189" s="624"/>
      <c r="M189" s="624"/>
      <c r="N189" s="624"/>
      <c r="O189" s="624"/>
      <c r="P189" s="624"/>
      <c r="Q189" s="624"/>
      <c r="R189" s="624"/>
      <c r="S189" s="624"/>
      <c r="T189" s="624"/>
      <c r="U189" s="624"/>
      <c r="V189" s="624"/>
      <c r="W189" s="624"/>
      <c r="X189" s="624"/>
      <c r="Y189" s="624"/>
      <c r="Z189" s="624"/>
      <c r="AA189" s="624"/>
      <c r="AB189" s="624"/>
      <c r="AC189" s="624"/>
      <c r="AD189" s="625"/>
      <c r="AE189" s="611" t="s">
        <v>169</v>
      </c>
      <c r="AF189" s="612"/>
      <c r="AG189" s="612"/>
      <c r="AH189" s="612"/>
      <c r="AI189" s="612"/>
      <c r="AJ189" s="612"/>
      <c r="AK189" s="613"/>
      <c r="AL189" s="155"/>
      <c r="AM189" s="69" t="b">
        <v>1</v>
      </c>
      <c r="AN189" s="301"/>
      <c r="AO189" s="301"/>
      <c r="AP189" s="301"/>
      <c r="AQ189" s="301"/>
      <c r="AR189" s="301"/>
      <c r="AS189" s="301"/>
      <c r="AT189" s="301"/>
      <c r="AU189" s="301"/>
      <c r="AV189" s="301"/>
      <c r="AW189" s="301"/>
      <c r="AX189" s="301"/>
      <c r="AY189" s="301"/>
      <c r="AZ189" s="301"/>
    </row>
    <row r="190" spans="1:59" s="165" customFormat="1" ht="37.5" customHeight="1">
      <c r="A190" s="164"/>
      <c r="B190" s="368"/>
      <c r="C190" s="606" t="s">
        <v>170</v>
      </c>
      <c r="D190" s="606"/>
      <c r="E190" s="606"/>
      <c r="F190" s="606"/>
      <c r="G190" s="606"/>
      <c r="H190" s="606"/>
      <c r="I190" s="606"/>
      <c r="J190" s="606"/>
      <c r="K190" s="606"/>
      <c r="L190" s="606"/>
      <c r="M190" s="606"/>
      <c r="N190" s="606"/>
      <c r="O190" s="606"/>
      <c r="P190" s="606"/>
      <c r="Q190" s="606"/>
      <c r="R190" s="606"/>
      <c r="S190" s="606"/>
      <c r="T190" s="606"/>
      <c r="U190" s="606"/>
      <c r="V190" s="606"/>
      <c r="W190" s="606"/>
      <c r="X190" s="606"/>
      <c r="Y190" s="606"/>
      <c r="Z190" s="606"/>
      <c r="AA190" s="606"/>
      <c r="AB190" s="606"/>
      <c r="AC190" s="606"/>
      <c r="AD190" s="607"/>
      <c r="AE190" s="611" t="s">
        <v>171</v>
      </c>
      <c r="AF190" s="612"/>
      <c r="AG190" s="612"/>
      <c r="AH190" s="612"/>
      <c r="AI190" s="612"/>
      <c r="AJ190" s="612"/>
      <c r="AK190" s="613"/>
      <c r="AL190" s="155"/>
      <c r="AM190" s="69" t="b">
        <v>1</v>
      </c>
      <c r="AN190" s="301"/>
      <c r="AO190" s="301"/>
      <c r="AP190" s="301"/>
      <c r="AQ190" s="301"/>
      <c r="AR190" s="301"/>
      <c r="AS190" s="301"/>
      <c r="AT190" s="301"/>
      <c r="AU190" s="301"/>
      <c r="AV190" s="301"/>
      <c r="AW190" s="301"/>
      <c r="AX190" s="301"/>
      <c r="AY190" s="301"/>
      <c r="AZ190" s="301"/>
    </row>
    <row r="191" spans="1:59" s="165" customFormat="1" ht="23.25" customHeight="1">
      <c r="A191" s="164"/>
      <c r="B191" s="368"/>
      <c r="C191" s="606" t="s">
        <v>172</v>
      </c>
      <c r="D191" s="606"/>
      <c r="E191" s="606"/>
      <c r="F191" s="606"/>
      <c r="G191" s="606"/>
      <c r="H191" s="606"/>
      <c r="I191" s="606"/>
      <c r="J191" s="606"/>
      <c r="K191" s="606"/>
      <c r="L191" s="606"/>
      <c r="M191" s="606"/>
      <c r="N191" s="606"/>
      <c r="O191" s="606"/>
      <c r="P191" s="606"/>
      <c r="Q191" s="606"/>
      <c r="R191" s="606"/>
      <c r="S191" s="606"/>
      <c r="T191" s="606"/>
      <c r="U191" s="606"/>
      <c r="V191" s="606"/>
      <c r="W191" s="606"/>
      <c r="X191" s="606"/>
      <c r="Y191" s="606"/>
      <c r="Z191" s="606"/>
      <c r="AA191" s="606"/>
      <c r="AB191" s="606"/>
      <c r="AC191" s="606"/>
      <c r="AD191" s="607"/>
      <c r="AE191" s="608" t="s">
        <v>173</v>
      </c>
      <c r="AF191" s="609"/>
      <c r="AG191" s="609"/>
      <c r="AH191" s="609"/>
      <c r="AI191" s="609"/>
      <c r="AJ191" s="609"/>
      <c r="AK191" s="610"/>
      <c r="AL191" s="155"/>
      <c r="AM191" s="69" t="b">
        <v>1</v>
      </c>
    </row>
    <row r="192" spans="1:59" s="165" customFormat="1" ht="23.25" customHeight="1">
      <c r="A192" s="164"/>
      <c r="B192" s="368"/>
      <c r="C192" s="606" t="s">
        <v>174</v>
      </c>
      <c r="D192" s="606"/>
      <c r="E192" s="606"/>
      <c r="F192" s="606"/>
      <c r="G192" s="606"/>
      <c r="H192" s="606"/>
      <c r="I192" s="606"/>
      <c r="J192" s="606"/>
      <c r="K192" s="606"/>
      <c r="L192" s="606"/>
      <c r="M192" s="606"/>
      <c r="N192" s="606"/>
      <c r="O192" s="606"/>
      <c r="P192" s="606"/>
      <c r="Q192" s="606"/>
      <c r="R192" s="606"/>
      <c r="S192" s="606"/>
      <c r="T192" s="606"/>
      <c r="U192" s="606"/>
      <c r="V192" s="606"/>
      <c r="W192" s="606"/>
      <c r="X192" s="606"/>
      <c r="Y192" s="606"/>
      <c r="Z192" s="606"/>
      <c r="AA192" s="606"/>
      <c r="AB192" s="606"/>
      <c r="AC192" s="606"/>
      <c r="AD192" s="607"/>
      <c r="AE192" s="611" t="s">
        <v>175</v>
      </c>
      <c r="AF192" s="612"/>
      <c r="AG192" s="612"/>
      <c r="AH192" s="612"/>
      <c r="AI192" s="612"/>
      <c r="AJ192" s="612"/>
      <c r="AK192" s="613"/>
      <c r="AL192" s="155"/>
      <c r="AM192" s="69" t="b">
        <v>1</v>
      </c>
      <c r="AN192" s="382"/>
      <c r="AO192" s="382"/>
      <c r="AP192" s="382"/>
    </row>
    <row r="193" spans="1:59" s="165" customFormat="1" ht="13.5" customHeight="1" thickBot="1">
      <c r="A193" s="164"/>
      <c r="B193" s="372"/>
      <c r="C193" s="614" t="s">
        <v>176</v>
      </c>
      <c r="D193" s="614"/>
      <c r="E193" s="614"/>
      <c r="F193" s="614"/>
      <c r="G193" s="614"/>
      <c r="H193" s="614"/>
      <c r="I193" s="614"/>
      <c r="J193" s="614"/>
      <c r="K193" s="614"/>
      <c r="L193" s="614"/>
      <c r="M193" s="614"/>
      <c r="N193" s="614"/>
      <c r="O193" s="614"/>
      <c r="P193" s="614"/>
      <c r="Q193" s="614"/>
      <c r="R193" s="614"/>
      <c r="S193" s="614"/>
      <c r="T193" s="614"/>
      <c r="U193" s="614"/>
      <c r="V193" s="614"/>
      <c r="W193" s="614"/>
      <c r="X193" s="614"/>
      <c r="Y193" s="614"/>
      <c r="Z193" s="614"/>
      <c r="AA193" s="614"/>
      <c r="AB193" s="614"/>
      <c r="AC193" s="614"/>
      <c r="AD193" s="615"/>
      <c r="AE193" s="616" t="s">
        <v>177</v>
      </c>
      <c r="AF193" s="617"/>
      <c r="AG193" s="617"/>
      <c r="AH193" s="617"/>
      <c r="AI193" s="617"/>
      <c r="AJ193" s="617"/>
      <c r="AK193" s="618"/>
      <c r="AL193" s="155"/>
      <c r="AM193" s="69" t="b">
        <v>1</v>
      </c>
    </row>
    <row r="194" spans="1:59" s="165" customFormat="1" ht="5.25" customHeight="1">
      <c r="A194" s="164"/>
      <c r="B194" s="381"/>
      <c r="C194" s="210"/>
      <c r="D194" s="381"/>
      <c r="E194" s="381"/>
      <c r="F194" s="381"/>
      <c r="G194" s="381"/>
      <c r="H194" s="381"/>
      <c r="I194" s="381"/>
      <c r="J194" s="381"/>
      <c r="K194" s="381"/>
      <c r="L194" s="381"/>
      <c r="M194" s="381"/>
      <c r="N194" s="381"/>
      <c r="O194" s="381"/>
      <c r="P194" s="381"/>
      <c r="Q194" s="381"/>
      <c r="R194" s="381"/>
      <c r="S194" s="381"/>
      <c r="T194" s="381"/>
      <c r="U194" s="381"/>
      <c r="V194" s="381"/>
      <c r="W194" s="381"/>
      <c r="X194" s="381"/>
      <c r="Y194" s="381"/>
      <c r="Z194" s="210"/>
      <c r="AA194" s="210"/>
      <c r="AB194" s="210"/>
      <c r="AC194" s="210"/>
      <c r="AD194" s="210"/>
      <c r="AE194" s="210"/>
      <c r="AF194" s="210"/>
      <c r="AG194" s="210"/>
      <c r="AH194" s="210"/>
      <c r="AI194" s="381"/>
      <c r="AJ194" s="381"/>
      <c r="AK194" s="155"/>
      <c r="AL194" s="155"/>
    </row>
    <row r="195" spans="1:59" s="165" customFormat="1" ht="12" customHeight="1">
      <c r="A195" s="164"/>
      <c r="B195" s="383" t="s">
        <v>178</v>
      </c>
      <c r="C195" s="384" t="s">
        <v>179</v>
      </c>
      <c r="D195" s="384"/>
      <c r="E195" s="384"/>
      <c r="F195" s="384"/>
      <c r="G195" s="384"/>
      <c r="H195" s="384"/>
      <c r="I195" s="384"/>
      <c r="J195" s="384"/>
      <c r="K195" s="384"/>
      <c r="L195" s="384"/>
      <c r="M195" s="384"/>
      <c r="N195" s="384"/>
      <c r="O195" s="384"/>
      <c r="P195" s="384"/>
      <c r="Q195" s="384"/>
      <c r="R195" s="384"/>
      <c r="S195" s="384"/>
      <c r="T195" s="384"/>
      <c r="U195" s="384"/>
      <c r="V195" s="384"/>
      <c r="W195" s="384"/>
      <c r="X195" s="384"/>
      <c r="Y195" s="384"/>
      <c r="Z195" s="384"/>
      <c r="AA195" s="384"/>
      <c r="AB195" s="384"/>
      <c r="AC195" s="384"/>
      <c r="AD195" s="384"/>
      <c r="AE195" s="384"/>
      <c r="AF195" s="384"/>
      <c r="AG195" s="384"/>
      <c r="AH195" s="384"/>
      <c r="AI195" s="384"/>
      <c r="AJ195" s="384"/>
      <c r="AK195" s="385"/>
      <c r="AL195" s="155"/>
    </row>
    <row r="196" spans="1:59" s="165" customFormat="1" ht="28.5" customHeight="1" thickBot="1">
      <c r="A196" s="164"/>
      <c r="B196" s="383" t="s">
        <v>178</v>
      </c>
      <c r="C196" s="600" t="s">
        <v>2222</v>
      </c>
      <c r="D196" s="600"/>
      <c r="E196" s="600"/>
      <c r="F196" s="600"/>
      <c r="G196" s="600"/>
      <c r="H196" s="600"/>
      <c r="I196" s="600"/>
      <c r="J196" s="600"/>
      <c r="K196" s="600"/>
      <c r="L196" s="600"/>
      <c r="M196" s="600"/>
      <c r="N196" s="600"/>
      <c r="O196" s="600"/>
      <c r="P196" s="600"/>
      <c r="Q196" s="600"/>
      <c r="R196" s="600"/>
      <c r="S196" s="600"/>
      <c r="T196" s="600"/>
      <c r="U196" s="600"/>
      <c r="V196" s="600"/>
      <c r="W196" s="600"/>
      <c r="X196" s="600"/>
      <c r="Y196" s="600"/>
      <c r="Z196" s="600"/>
      <c r="AA196" s="600"/>
      <c r="AB196" s="600"/>
      <c r="AC196" s="600"/>
      <c r="AD196" s="600"/>
      <c r="AE196" s="600"/>
      <c r="AF196" s="600"/>
      <c r="AG196" s="600"/>
      <c r="AH196" s="600"/>
      <c r="AI196" s="600"/>
      <c r="AJ196" s="600"/>
      <c r="AK196" s="600"/>
      <c r="AL196" s="155"/>
    </row>
    <row r="197" spans="1:59" s="165" customFormat="1" ht="16.5" customHeight="1" thickBot="1">
      <c r="A197" s="164"/>
      <c r="B197" s="386"/>
      <c r="C197" s="275"/>
      <c r="D197" s="275"/>
      <c r="E197" s="275"/>
      <c r="F197" s="275"/>
      <c r="G197" s="275"/>
      <c r="H197" s="275"/>
      <c r="I197" s="275"/>
      <c r="J197" s="275"/>
      <c r="K197" s="275"/>
      <c r="L197" s="275"/>
      <c r="M197" s="275"/>
      <c r="N197" s="275"/>
      <c r="O197" s="275"/>
      <c r="P197" s="275"/>
      <c r="Q197" s="275"/>
      <c r="R197" s="275"/>
      <c r="S197" s="275"/>
      <c r="T197" s="275"/>
      <c r="U197" s="275"/>
      <c r="V197" s="275"/>
      <c r="W197" s="275"/>
      <c r="X197" s="275"/>
      <c r="Y197" s="275"/>
      <c r="Z197" s="275"/>
      <c r="AA197" s="275"/>
      <c r="AB197" s="275"/>
      <c r="AC197" s="275"/>
      <c r="AD197" s="275"/>
      <c r="AE197" s="275"/>
      <c r="AF197" s="275"/>
      <c r="AG197" s="275"/>
      <c r="AH197" s="275"/>
      <c r="AI197" s="275"/>
      <c r="AJ197" s="275"/>
      <c r="AK197" s="357" t="str">
        <f>IF(COUNTA(E201,H201,K201,T202,AA202)=5,"○","×")</f>
        <v>○</v>
      </c>
      <c r="AL197" s="155"/>
    </row>
    <row r="198" spans="1:59" s="165" customFormat="1" ht="8.25" customHeight="1">
      <c r="A198" s="164"/>
      <c r="B198" s="387"/>
      <c r="C198" s="388"/>
      <c r="D198" s="388"/>
      <c r="E198" s="388"/>
      <c r="F198" s="388"/>
      <c r="G198" s="388"/>
      <c r="H198" s="388"/>
      <c r="I198" s="388"/>
      <c r="J198" s="388"/>
      <c r="K198" s="388"/>
      <c r="L198" s="388"/>
      <c r="M198" s="388"/>
      <c r="N198" s="388"/>
      <c r="O198" s="388"/>
      <c r="P198" s="388"/>
      <c r="Q198" s="388"/>
      <c r="R198" s="388"/>
      <c r="S198" s="388"/>
      <c r="T198" s="388"/>
      <c r="U198" s="388"/>
      <c r="V198" s="388"/>
      <c r="W198" s="388"/>
      <c r="X198" s="388"/>
      <c r="Y198" s="388"/>
      <c r="Z198" s="388"/>
      <c r="AA198" s="388"/>
      <c r="AB198" s="388"/>
      <c r="AC198" s="388"/>
      <c r="AD198" s="388"/>
      <c r="AE198" s="388"/>
      <c r="AF198" s="388"/>
      <c r="AG198" s="388"/>
      <c r="AH198" s="388"/>
      <c r="AI198" s="388"/>
      <c r="AJ198" s="388"/>
      <c r="AK198" s="389"/>
      <c r="AL198" s="155"/>
      <c r="AM198" s="157"/>
    </row>
    <row r="199" spans="1:59" s="165" customFormat="1" ht="26.25" customHeight="1">
      <c r="A199" s="164"/>
      <c r="B199" s="390"/>
      <c r="C199" s="601" t="s">
        <v>180</v>
      </c>
      <c r="D199" s="601"/>
      <c r="E199" s="601"/>
      <c r="F199" s="601"/>
      <c r="G199" s="601"/>
      <c r="H199" s="601"/>
      <c r="I199" s="601"/>
      <c r="J199" s="601"/>
      <c r="K199" s="601"/>
      <c r="L199" s="601"/>
      <c r="M199" s="601"/>
      <c r="N199" s="601"/>
      <c r="O199" s="601"/>
      <c r="P199" s="601"/>
      <c r="Q199" s="601"/>
      <c r="R199" s="601"/>
      <c r="S199" s="601"/>
      <c r="T199" s="601"/>
      <c r="U199" s="601"/>
      <c r="V199" s="601"/>
      <c r="W199" s="601"/>
      <c r="X199" s="601"/>
      <c r="Y199" s="601"/>
      <c r="Z199" s="601"/>
      <c r="AA199" s="601"/>
      <c r="AB199" s="601"/>
      <c r="AC199" s="601"/>
      <c r="AD199" s="601"/>
      <c r="AE199" s="601"/>
      <c r="AF199" s="601"/>
      <c r="AG199" s="601"/>
      <c r="AH199" s="601"/>
      <c r="AI199" s="601"/>
      <c r="AJ199" s="381"/>
      <c r="AK199" s="391"/>
      <c r="AL199" s="381"/>
      <c r="AM199" s="157"/>
    </row>
    <row r="200" spans="1:59" s="165" customFormat="1" ht="6.75" customHeight="1">
      <c r="A200" s="164"/>
      <c r="B200" s="390"/>
      <c r="C200" s="210"/>
      <c r="D200" s="381"/>
      <c r="E200" s="381"/>
      <c r="F200" s="381"/>
      <c r="G200" s="381"/>
      <c r="H200" s="381"/>
      <c r="I200" s="381"/>
      <c r="J200" s="381"/>
      <c r="K200" s="381"/>
      <c r="L200" s="381"/>
      <c r="M200" s="381"/>
      <c r="N200" s="381"/>
      <c r="O200" s="381"/>
      <c r="P200" s="381"/>
      <c r="Q200" s="381"/>
      <c r="R200" s="381"/>
      <c r="S200" s="381"/>
      <c r="T200" s="381"/>
      <c r="U200" s="381"/>
      <c r="V200" s="381"/>
      <c r="W200" s="381"/>
      <c r="X200" s="381"/>
      <c r="Y200" s="381"/>
      <c r="Z200" s="381"/>
      <c r="AA200" s="381"/>
      <c r="AB200" s="381"/>
      <c r="AC200" s="381"/>
      <c r="AD200" s="381"/>
      <c r="AE200" s="381"/>
      <c r="AF200" s="381"/>
      <c r="AG200" s="381"/>
      <c r="AH200" s="381"/>
      <c r="AI200" s="381"/>
      <c r="AJ200" s="381"/>
      <c r="AK200" s="391"/>
      <c r="AL200" s="155"/>
      <c r="AM200" s="157"/>
    </row>
    <row r="201" spans="1:59" s="165" customFormat="1" ht="15" customHeight="1">
      <c r="A201" s="164"/>
      <c r="B201" s="392"/>
      <c r="C201" s="393" t="s">
        <v>52</v>
      </c>
      <c r="D201" s="393"/>
      <c r="E201" s="602">
        <v>6</v>
      </c>
      <c r="F201" s="603"/>
      <c r="G201" s="393" t="s">
        <v>74</v>
      </c>
      <c r="H201" s="602" t="s">
        <v>181</v>
      </c>
      <c r="I201" s="603"/>
      <c r="J201" s="393" t="s">
        <v>182</v>
      </c>
      <c r="K201" s="602" t="s">
        <v>181</v>
      </c>
      <c r="L201" s="603"/>
      <c r="M201" s="393" t="s">
        <v>183</v>
      </c>
      <c r="N201" s="381"/>
      <c r="O201" s="604" t="s">
        <v>20</v>
      </c>
      <c r="P201" s="604"/>
      <c r="Q201" s="604"/>
      <c r="R201" s="605" t="str">
        <f>IF(H7="","",H7)</f>
        <v>○○ケアサービス</v>
      </c>
      <c r="S201" s="605"/>
      <c r="T201" s="605"/>
      <c r="U201" s="605"/>
      <c r="V201" s="605"/>
      <c r="W201" s="605"/>
      <c r="X201" s="605"/>
      <c r="Y201" s="605"/>
      <c r="Z201" s="605"/>
      <c r="AA201" s="605"/>
      <c r="AB201" s="605"/>
      <c r="AC201" s="605"/>
      <c r="AD201" s="605"/>
      <c r="AE201" s="605"/>
      <c r="AF201" s="605"/>
      <c r="AG201" s="605"/>
      <c r="AH201" s="605"/>
      <c r="AI201" s="605"/>
      <c r="AJ201" s="394"/>
      <c r="AK201" s="395"/>
      <c r="AL201" s="396"/>
      <c r="AM201" s="397"/>
      <c r="AN201" s="157"/>
      <c r="AO201" s="157"/>
      <c r="AP201" s="157"/>
      <c r="AQ201" s="157"/>
      <c r="AR201" s="157"/>
      <c r="AS201" s="157"/>
      <c r="AT201" s="157"/>
      <c r="AU201" s="157"/>
      <c r="AV201" s="157"/>
      <c r="AW201" s="157"/>
      <c r="AX201" s="157"/>
      <c r="AY201" s="157"/>
      <c r="AZ201" s="157"/>
      <c r="BA201" s="193"/>
      <c r="BB201" s="157"/>
      <c r="BC201" s="157"/>
      <c r="BD201" s="157"/>
      <c r="BE201" s="157"/>
      <c r="BF201" s="157"/>
      <c r="BG201" s="157"/>
    </row>
    <row r="202" spans="1:59" ht="15" customHeight="1">
      <c r="A202" s="155"/>
      <c r="B202" s="392"/>
      <c r="C202" s="398"/>
      <c r="D202" s="393"/>
      <c r="E202" s="393"/>
      <c r="F202" s="393"/>
      <c r="G202" s="393"/>
      <c r="H202" s="393"/>
      <c r="I202" s="393"/>
      <c r="J202" s="393"/>
      <c r="K202" s="393"/>
      <c r="L202" s="393"/>
      <c r="M202" s="393"/>
      <c r="N202" s="393"/>
      <c r="O202" s="596" t="s">
        <v>184</v>
      </c>
      <c r="P202" s="596"/>
      <c r="Q202" s="596"/>
      <c r="R202" s="597" t="s">
        <v>22</v>
      </c>
      <c r="S202" s="597"/>
      <c r="T202" s="598" t="s">
        <v>2359</v>
      </c>
      <c r="U202" s="598"/>
      <c r="V202" s="598"/>
      <c r="W202" s="598"/>
      <c r="X202" s="598"/>
      <c r="Y202" s="599" t="s">
        <v>23</v>
      </c>
      <c r="Z202" s="599"/>
      <c r="AA202" s="598" t="s">
        <v>2360</v>
      </c>
      <c r="AB202" s="598"/>
      <c r="AC202" s="598"/>
      <c r="AD202" s="598"/>
      <c r="AE202" s="598"/>
      <c r="AF202" s="598"/>
      <c r="AG202" s="598"/>
      <c r="AH202" s="598"/>
      <c r="AI202" s="598"/>
      <c r="AJ202" s="398"/>
      <c r="AK202" s="399"/>
      <c r="AL202" s="396"/>
      <c r="AM202" s="397"/>
      <c r="BA202" s="193"/>
    </row>
    <row r="203" spans="1:59" ht="7.5" customHeight="1" thickBot="1">
      <c r="A203" s="155"/>
      <c r="B203" s="400"/>
      <c r="C203" s="401"/>
      <c r="D203" s="402"/>
      <c r="E203" s="402"/>
      <c r="F203" s="402"/>
      <c r="G203" s="402"/>
      <c r="H203" s="402"/>
      <c r="I203" s="402"/>
      <c r="J203" s="402"/>
      <c r="K203" s="402"/>
      <c r="L203" s="402"/>
      <c r="M203" s="402"/>
      <c r="N203" s="402"/>
      <c r="O203" s="402"/>
      <c r="P203" s="402"/>
      <c r="Q203" s="401"/>
      <c r="R203" s="402"/>
      <c r="S203" s="403"/>
      <c r="T203" s="403"/>
      <c r="U203" s="403"/>
      <c r="V203" s="403"/>
      <c r="W203" s="403"/>
      <c r="X203" s="404"/>
      <c r="Y203" s="404"/>
      <c r="Z203" s="404"/>
      <c r="AA203" s="404"/>
      <c r="AB203" s="404"/>
      <c r="AC203" s="404"/>
      <c r="AD203" s="404"/>
      <c r="AE203" s="404"/>
      <c r="AF203" s="404"/>
      <c r="AG203" s="404"/>
      <c r="AH203" s="404"/>
      <c r="AI203" s="404"/>
      <c r="AJ203" s="405"/>
      <c r="AK203" s="406"/>
      <c r="AL203" s="396"/>
      <c r="AM203" s="397"/>
      <c r="BA203" s="193"/>
    </row>
    <row r="204" spans="1:59" ht="7.5" customHeight="1">
      <c r="A204" s="155"/>
      <c r="B204" s="407"/>
      <c r="C204" s="396"/>
      <c r="D204" s="407"/>
      <c r="E204" s="407"/>
      <c r="F204" s="407"/>
      <c r="G204" s="407"/>
      <c r="H204" s="407"/>
      <c r="I204" s="407"/>
      <c r="J204" s="407"/>
      <c r="K204" s="407"/>
      <c r="L204" s="407"/>
      <c r="M204" s="407"/>
      <c r="N204" s="407"/>
      <c r="O204" s="407"/>
      <c r="P204" s="407"/>
      <c r="Q204" s="396"/>
      <c r="R204" s="407"/>
      <c r="S204" s="408"/>
      <c r="T204" s="408"/>
      <c r="U204" s="408"/>
      <c r="V204" s="408"/>
      <c r="W204" s="408"/>
      <c r="X204" s="409"/>
      <c r="Y204" s="409"/>
      <c r="Z204" s="409"/>
      <c r="AA204" s="409"/>
      <c r="AB204" s="409"/>
      <c r="AC204" s="409"/>
      <c r="AD204" s="409"/>
      <c r="AE204" s="409"/>
      <c r="AF204" s="409"/>
      <c r="AG204" s="409"/>
      <c r="AH204" s="409"/>
      <c r="AI204" s="409"/>
      <c r="AJ204" s="410"/>
      <c r="AK204" s="396"/>
      <c r="AL204" s="396"/>
      <c r="AM204" s="397"/>
      <c r="BA204" s="193"/>
    </row>
    <row r="205" spans="1:59" s="165" customFormat="1" ht="15" customHeight="1">
      <c r="A205" s="164"/>
      <c r="B205" s="411" t="s">
        <v>185</v>
      </c>
      <c r="C205" s="407"/>
      <c r="D205" s="164"/>
      <c r="E205" s="164"/>
      <c r="F205" s="162" t="s">
        <v>186</v>
      </c>
      <c r="G205" s="155"/>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155"/>
      <c r="AH205" s="155"/>
      <c r="AI205" s="155"/>
      <c r="AJ205" s="155"/>
      <c r="AK205" s="412" t="s">
        <v>2194</v>
      </c>
      <c r="AL205" s="155"/>
      <c r="AM205" s="157"/>
    </row>
    <row r="206" spans="1:59" ht="17.25" customHeight="1">
      <c r="A206" s="155"/>
      <c r="B206" s="413" t="s">
        <v>27</v>
      </c>
      <c r="C206" s="414" t="s">
        <v>2173</v>
      </c>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415">
        <f>SUM('別紙様式6-2 事業所個票１:事業所個票10'!CI2)</f>
        <v>3</v>
      </c>
      <c r="AL206" s="155"/>
    </row>
    <row r="207" spans="1:59" s="248" customFormat="1" ht="12" customHeight="1">
      <c r="A207" s="190"/>
      <c r="B207" s="214" t="s">
        <v>178</v>
      </c>
      <c r="C207" s="385" t="s">
        <v>187</v>
      </c>
      <c r="D207" s="190"/>
      <c r="E207" s="190"/>
      <c r="F207" s="190"/>
      <c r="G207" s="190"/>
      <c r="H207" s="190"/>
      <c r="I207" s="190"/>
      <c r="J207" s="190"/>
      <c r="K207" s="190"/>
      <c r="L207" s="190"/>
      <c r="M207" s="190"/>
      <c r="N207" s="190"/>
      <c r="O207" s="190"/>
      <c r="P207" s="190"/>
      <c r="Q207" s="190"/>
      <c r="R207" s="190"/>
      <c r="S207" s="190"/>
      <c r="T207" s="190"/>
      <c r="U207" s="190"/>
      <c r="V207" s="190"/>
      <c r="W207" s="190"/>
      <c r="X207" s="190"/>
      <c r="Y207" s="190"/>
      <c r="Z207" s="190"/>
      <c r="AA207" s="190"/>
      <c r="AB207" s="190"/>
      <c r="AC207" s="190"/>
      <c r="AD207" s="190"/>
      <c r="AE207" s="190"/>
      <c r="AF207" s="190"/>
      <c r="AG207" s="190"/>
      <c r="AH207" s="190"/>
      <c r="AI207" s="190"/>
      <c r="AJ207" s="190"/>
      <c r="AK207" s="190"/>
      <c r="AL207" s="190"/>
    </row>
    <row r="208" spans="1:59" ht="6" customHeight="1">
      <c r="A208" s="155"/>
      <c r="B208" s="162"/>
      <c r="C208" s="407"/>
      <c r="D208" s="155"/>
      <c r="E208" s="155"/>
      <c r="F208" s="155"/>
      <c r="G208" s="155"/>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row>
    <row r="209" spans="1:60">
      <c r="A209" s="155"/>
      <c r="B209" s="570" t="s">
        <v>188</v>
      </c>
      <c r="C209" s="570"/>
      <c r="D209" s="570"/>
      <c r="E209" s="570"/>
      <c r="F209" s="570"/>
      <c r="G209" s="570"/>
      <c r="H209" s="570"/>
      <c r="I209" s="570"/>
      <c r="J209" s="570"/>
      <c r="K209" s="570"/>
      <c r="L209" s="570"/>
      <c r="M209" s="570"/>
      <c r="N209" s="570"/>
      <c r="O209" s="570"/>
      <c r="P209" s="570"/>
      <c r="Q209" s="570"/>
      <c r="R209" s="570"/>
      <c r="S209" s="570"/>
      <c r="T209" s="570"/>
      <c r="U209" s="570"/>
      <c r="V209" s="570"/>
      <c r="W209" s="570"/>
      <c r="X209" s="570"/>
      <c r="Y209" s="570"/>
      <c r="Z209" s="570"/>
      <c r="AA209" s="570"/>
      <c r="AB209" s="570"/>
      <c r="AC209" s="570"/>
      <c r="AD209" s="570"/>
      <c r="AE209" s="570"/>
      <c r="AF209" s="570"/>
      <c r="AG209" s="570"/>
      <c r="AH209" s="570"/>
      <c r="AI209" s="570"/>
      <c r="AJ209" s="570"/>
      <c r="AK209" s="570"/>
      <c r="AL209" s="155"/>
    </row>
    <row r="210" spans="1:60">
      <c r="A210" s="155"/>
      <c r="B210" s="584" t="s">
        <v>189</v>
      </c>
      <c r="C210" s="587" t="s">
        <v>190</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416" t="str">
        <f>Y20</f>
        <v/>
      </c>
      <c r="AL210" s="155"/>
    </row>
    <row r="211" spans="1:60">
      <c r="A211" s="155"/>
      <c r="B211" s="585"/>
      <c r="C211" s="590" t="s">
        <v>191</v>
      </c>
      <c r="D211" s="591"/>
      <c r="E211" s="591"/>
      <c r="F211" s="591"/>
      <c r="G211" s="591"/>
      <c r="H211" s="591"/>
      <c r="I211" s="591"/>
      <c r="J211" s="591"/>
      <c r="K211" s="591"/>
      <c r="L211" s="591"/>
      <c r="M211" s="591"/>
      <c r="N211" s="591"/>
      <c r="O211" s="591"/>
      <c r="P211" s="591"/>
      <c r="Q211" s="591"/>
      <c r="R211" s="591"/>
      <c r="S211" s="591"/>
      <c r="T211" s="591"/>
      <c r="U211" s="591"/>
      <c r="V211" s="591"/>
      <c r="W211" s="591"/>
      <c r="X211" s="591"/>
      <c r="Y211" s="591"/>
      <c r="Z211" s="591"/>
      <c r="AA211" s="591"/>
      <c r="AB211" s="591"/>
      <c r="AC211" s="591"/>
      <c r="AD211" s="591"/>
      <c r="AE211" s="591"/>
      <c r="AF211" s="591"/>
      <c r="AG211" s="591"/>
      <c r="AH211" s="591"/>
      <c r="AI211" s="591"/>
      <c r="AJ211" s="592"/>
      <c r="AK211" s="416" t="str">
        <f>Y21</f>
        <v>○</v>
      </c>
      <c r="AL211" s="155"/>
    </row>
    <row r="212" spans="1:60">
      <c r="A212" s="155"/>
      <c r="B212" s="586"/>
      <c r="C212" s="590" t="s">
        <v>192</v>
      </c>
      <c r="D212" s="591"/>
      <c r="E212" s="591"/>
      <c r="F212" s="591"/>
      <c r="G212" s="591"/>
      <c r="H212" s="591"/>
      <c r="I212" s="591"/>
      <c r="J212" s="591"/>
      <c r="K212" s="591"/>
      <c r="L212" s="591"/>
      <c r="M212" s="591"/>
      <c r="N212" s="591"/>
      <c r="O212" s="591"/>
      <c r="P212" s="591"/>
      <c r="Q212" s="591"/>
      <c r="R212" s="591"/>
      <c r="S212" s="591"/>
      <c r="T212" s="591"/>
      <c r="U212" s="591"/>
      <c r="V212" s="591"/>
      <c r="W212" s="591"/>
      <c r="X212" s="591"/>
      <c r="Y212" s="591"/>
      <c r="Z212" s="591"/>
      <c r="AA212" s="591"/>
      <c r="AB212" s="591"/>
      <c r="AC212" s="591"/>
      <c r="AD212" s="591"/>
      <c r="AE212" s="591"/>
      <c r="AF212" s="591"/>
      <c r="AG212" s="591"/>
      <c r="AH212" s="591"/>
      <c r="AI212" s="591"/>
      <c r="AJ212" s="592"/>
      <c r="AK212" s="416" t="str">
        <f>IF(Y25="○","○",IF(AA25="○","○","×"))</f>
        <v>○</v>
      </c>
      <c r="AL212" s="155"/>
    </row>
    <row r="213" spans="1:60">
      <c r="A213" s="155"/>
      <c r="B213" s="417" t="s">
        <v>193</v>
      </c>
      <c r="C213" s="590" t="s">
        <v>194</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416" t="str">
        <f>AB37</f>
        <v>○</v>
      </c>
      <c r="AL213" s="155"/>
    </row>
    <row r="214" spans="1:60">
      <c r="A214" s="155"/>
      <c r="B214" s="418" t="s">
        <v>195</v>
      </c>
      <c r="C214" s="593" t="s">
        <v>196</v>
      </c>
      <c r="D214" s="594"/>
      <c r="E214" s="594"/>
      <c r="F214" s="594"/>
      <c r="G214" s="594"/>
      <c r="H214" s="594"/>
      <c r="I214" s="594"/>
      <c r="J214" s="594"/>
      <c r="K214" s="594"/>
      <c r="L214" s="594"/>
      <c r="M214" s="594"/>
      <c r="N214" s="594"/>
      <c r="O214" s="594"/>
      <c r="P214" s="594"/>
      <c r="Q214" s="594"/>
      <c r="R214" s="594"/>
      <c r="S214" s="594"/>
      <c r="T214" s="594"/>
      <c r="U214" s="594"/>
      <c r="V214" s="594"/>
      <c r="W214" s="594"/>
      <c r="X214" s="594"/>
      <c r="Y214" s="594"/>
      <c r="Z214" s="594"/>
      <c r="AA214" s="594"/>
      <c r="AB214" s="594"/>
      <c r="AC214" s="594"/>
      <c r="AD214" s="594"/>
      <c r="AE214" s="594"/>
      <c r="AF214" s="594"/>
      <c r="AG214" s="594"/>
      <c r="AH214" s="594"/>
      <c r="AI214" s="594"/>
      <c r="AJ214" s="595"/>
      <c r="AK214" s="416" t="str">
        <f>AK42</f>
        <v>○</v>
      </c>
      <c r="AL214" s="155"/>
      <c r="AN214" s="375"/>
      <c r="AO214" s="375"/>
      <c r="AP214" s="375"/>
      <c r="AQ214" s="375"/>
      <c r="AR214" s="375"/>
      <c r="AS214" s="375"/>
      <c r="AT214" s="375"/>
      <c r="AU214" s="375"/>
      <c r="AV214" s="375"/>
      <c r="AW214" s="375"/>
      <c r="AX214" s="375"/>
      <c r="AY214" s="375"/>
      <c r="AZ214" s="375"/>
      <c r="BA214" s="375"/>
      <c r="BB214" s="375"/>
      <c r="BC214" s="375"/>
      <c r="BD214" s="375"/>
      <c r="BE214" s="375"/>
      <c r="BF214" s="375"/>
      <c r="BG214" s="375"/>
      <c r="BH214" s="375"/>
    </row>
    <row r="215" spans="1:60" ht="8.25" customHeight="1">
      <c r="A215" s="155"/>
      <c r="B215" s="155"/>
      <c r="C215" s="155"/>
      <c r="D215" s="155"/>
      <c r="E215" s="155"/>
      <c r="F215" s="155"/>
      <c r="G215" s="155"/>
      <c r="H215" s="155"/>
      <c r="I215" s="155"/>
      <c r="J215" s="155"/>
      <c r="K215" s="155"/>
      <c r="L215" s="155"/>
      <c r="M215" s="155"/>
      <c r="N215" s="155"/>
      <c r="O215" s="155"/>
      <c r="P215" s="155"/>
      <c r="Q215" s="155"/>
      <c r="R215" s="155"/>
      <c r="S215" s="155"/>
      <c r="T215" s="155"/>
      <c r="U215" s="155"/>
      <c r="V215" s="155"/>
      <c r="W215" s="155"/>
      <c r="X215" s="155"/>
      <c r="Y215" s="155"/>
      <c r="Z215" s="155"/>
      <c r="AA215" s="155"/>
      <c r="AB215" s="155"/>
      <c r="AC215" s="155"/>
      <c r="AD215" s="155"/>
      <c r="AE215" s="155"/>
      <c r="AF215" s="155"/>
      <c r="AG215" s="155"/>
      <c r="AH215" s="155"/>
      <c r="AI215" s="155"/>
      <c r="AJ215" s="155"/>
      <c r="AK215" s="155"/>
      <c r="AL215" s="155"/>
      <c r="AN215" s="375"/>
      <c r="AO215" s="375"/>
      <c r="AP215" s="375"/>
      <c r="AQ215" s="375"/>
      <c r="AR215" s="375"/>
      <c r="AS215" s="375"/>
      <c r="AT215" s="375"/>
      <c r="AU215" s="375"/>
      <c r="AV215" s="375"/>
      <c r="AW215" s="375"/>
      <c r="AX215" s="375"/>
      <c r="AY215" s="375"/>
      <c r="AZ215" s="375"/>
      <c r="BA215" s="375"/>
      <c r="BB215" s="375"/>
      <c r="BC215" s="375"/>
      <c r="BD215" s="375"/>
      <c r="BE215" s="375"/>
      <c r="BF215" s="375"/>
      <c r="BG215" s="375"/>
      <c r="BH215" s="375"/>
    </row>
    <row r="216" spans="1:60" s="375" customFormat="1" ht="15" customHeight="1">
      <c r="A216" s="371"/>
      <c r="B216" s="570" t="s">
        <v>2227</v>
      </c>
      <c r="C216" s="570"/>
      <c r="D216" s="570"/>
      <c r="E216" s="570"/>
      <c r="F216" s="570"/>
      <c r="G216" s="570"/>
      <c r="H216" s="570"/>
      <c r="I216" s="570"/>
      <c r="J216" s="570"/>
      <c r="K216" s="570"/>
      <c r="L216" s="570"/>
      <c r="M216" s="570"/>
      <c r="N216" s="570"/>
      <c r="O216" s="570"/>
      <c r="P216" s="570"/>
      <c r="Q216" s="570"/>
      <c r="R216" s="570"/>
      <c r="S216" s="570"/>
      <c r="T216" s="570"/>
      <c r="U216" s="570"/>
      <c r="V216" s="570"/>
      <c r="W216" s="570"/>
      <c r="X216" s="570"/>
      <c r="Y216" s="570"/>
      <c r="Z216" s="570"/>
      <c r="AA216" s="570"/>
      <c r="AB216" s="570"/>
      <c r="AC216" s="570"/>
      <c r="AD216" s="570"/>
      <c r="AE216" s="570"/>
      <c r="AF216" s="570"/>
      <c r="AG216" s="570"/>
      <c r="AH216" s="570"/>
      <c r="AI216" s="570"/>
      <c r="AJ216" s="570"/>
      <c r="AK216" s="570"/>
      <c r="AL216" s="155"/>
      <c r="AM216" s="157"/>
    </row>
    <row r="217" spans="1:60" s="375" customFormat="1">
      <c r="A217" s="371"/>
      <c r="B217" s="419" t="s">
        <v>189</v>
      </c>
      <c r="C217" s="571" t="s">
        <v>197</v>
      </c>
      <c r="D217" s="572"/>
      <c r="E217" s="572"/>
      <c r="F217" s="572"/>
      <c r="G217" s="572"/>
      <c r="H217" s="572"/>
      <c r="I217" s="573"/>
      <c r="J217" s="574" t="s">
        <v>198</v>
      </c>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5"/>
      <c r="AK217" s="416" t="str">
        <f>AH68</f>
        <v/>
      </c>
      <c r="AL217" s="420"/>
      <c r="AM217" s="157"/>
      <c r="AN217" s="165"/>
      <c r="AO217" s="165"/>
      <c r="AP217" s="165"/>
      <c r="AQ217" s="165"/>
      <c r="AR217" s="165"/>
      <c r="AS217" s="165"/>
      <c r="AT217" s="165"/>
      <c r="AU217" s="165"/>
      <c r="AV217" s="165"/>
      <c r="AW217" s="165"/>
      <c r="AX217" s="165"/>
      <c r="AY217" s="165"/>
      <c r="AZ217" s="165"/>
      <c r="BA217" s="165"/>
      <c r="BB217" s="165"/>
      <c r="BC217" s="165"/>
      <c r="BD217" s="165"/>
      <c r="BE217" s="165"/>
      <c r="BF217" s="165"/>
      <c r="BG217" s="165"/>
      <c r="BH217" s="165"/>
    </row>
    <row r="218" spans="1:60" s="375" customFormat="1" ht="27" customHeight="1">
      <c r="A218" s="371"/>
      <c r="B218" s="566" t="s">
        <v>193</v>
      </c>
      <c r="C218" s="567" t="s">
        <v>199</v>
      </c>
      <c r="D218" s="567"/>
      <c r="E218" s="567"/>
      <c r="F218" s="567"/>
      <c r="G218" s="567"/>
      <c r="H218" s="567"/>
      <c r="I218" s="567"/>
      <c r="J218" s="568" t="s">
        <v>200</v>
      </c>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8"/>
      <c r="AJ218" s="569"/>
      <c r="AK218" s="416" t="str">
        <f>Z75</f>
        <v>○</v>
      </c>
      <c r="AL218" s="421"/>
      <c r="AM218" s="157"/>
      <c r="AN218" s="165"/>
      <c r="AO218" s="165"/>
      <c r="AP218" s="165"/>
      <c r="AQ218" s="165"/>
      <c r="AR218" s="165"/>
      <c r="AS218" s="165"/>
      <c r="AT218" s="165"/>
      <c r="AU218" s="165"/>
      <c r="AV218" s="165"/>
      <c r="AW218" s="165"/>
      <c r="AX218" s="165"/>
      <c r="AY218" s="165"/>
      <c r="AZ218" s="165"/>
      <c r="BA218" s="165"/>
      <c r="BB218" s="165"/>
      <c r="BC218" s="165"/>
      <c r="BD218" s="165"/>
      <c r="BE218" s="165"/>
      <c r="BF218" s="165"/>
      <c r="BG218" s="165"/>
      <c r="BH218" s="165"/>
    </row>
    <row r="219" spans="1:60" s="375" customFormat="1" ht="26.25" customHeight="1">
      <c r="A219" s="371"/>
      <c r="B219" s="566"/>
      <c r="C219" s="567"/>
      <c r="D219" s="567"/>
      <c r="E219" s="567"/>
      <c r="F219" s="567"/>
      <c r="G219" s="567"/>
      <c r="H219" s="567"/>
      <c r="I219" s="567"/>
      <c r="J219" s="568" t="s">
        <v>201</v>
      </c>
      <c r="K219" s="568"/>
      <c r="L219" s="568"/>
      <c r="M219" s="568"/>
      <c r="N219" s="568"/>
      <c r="O219" s="568"/>
      <c r="P219" s="568"/>
      <c r="Q219" s="568"/>
      <c r="R219" s="568"/>
      <c r="S219" s="568"/>
      <c r="T219" s="568"/>
      <c r="U219" s="568"/>
      <c r="V219" s="568"/>
      <c r="W219" s="568"/>
      <c r="X219" s="568"/>
      <c r="Y219" s="568"/>
      <c r="Z219" s="568"/>
      <c r="AA219" s="568"/>
      <c r="AB219" s="568"/>
      <c r="AC219" s="568"/>
      <c r="AD219" s="568"/>
      <c r="AE219" s="568"/>
      <c r="AF219" s="568"/>
      <c r="AG219" s="568"/>
      <c r="AH219" s="568"/>
      <c r="AI219" s="568"/>
      <c r="AJ219" s="569"/>
      <c r="AK219" s="416" t="str">
        <f>AB79</f>
        <v>○</v>
      </c>
      <c r="AL219" s="421"/>
      <c r="AM219" s="157"/>
      <c r="AN219" s="165"/>
      <c r="AO219" s="165"/>
      <c r="AP219" s="165"/>
      <c r="AQ219" s="165"/>
      <c r="AR219" s="165"/>
      <c r="AS219" s="165"/>
      <c r="AT219" s="165"/>
      <c r="AU219" s="165"/>
      <c r="AV219" s="165"/>
      <c r="AW219" s="165"/>
      <c r="AX219" s="165"/>
      <c r="AY219" s="165"/>
      <c r="AZ219" s="165"/>
      <c r="BA219" s="165"/>
      <c r="BB219" s="165"/>
      <c r="BC219" s="165"/>
      <c r="BD219" s="165"/>
      <c r="BE219" s="165"/>
      <c r="BF219" s="165"/>
      <c r="BG219" s="165"/>
      <c r="BH219" s="165"/>
    </row>
    <row r="220" spans="1:60" s="375" customFormat="1" ht="24" customHeight="1">
      <c r="A220" s="371"/>
      <c r="B220" s="566"/>
      <c r="C220" s="567"/>
      <c r="D220" s="567"/>
      <c r="E220" s="567"/>
      <c r="F220" s="567"/>
      <c r="G220" s="567"/>
      <c r="H220" s="567"/>
      <c r="I220" s="567"/>
      <c r="J220" s="568" t="s">
        <v>2226</v>
      </c>
      <c r="K220" s="568"/>
      <c r="L220" s="568"/>
      <c r="M220" s="568"/>
      <c r="N220" s="568"/>
      <c r="O220" s="568"/>
      <c r="P220" s="568"/>
      <c r="Q220" s="568"/>
      <c r="R220" s="568"/>
      <c r="S220" s="568"/>
      <c r="T220" s="568"/>
      <c r="U220" s="568"/>
      <c r="V220" s="568"/>
      <c r="W220" s="568"/>
      <c r="X220" s="568"/>
      <c r="Y220" s="568"/>
      <c r="Z220" s="568"/>
      <c r="AA220" s="568"/>
      <c r="AB220" s="568"/>
      <c r="AC220" s="568"/>
      <c r="AD220" s="568"/>
      <c r="AE220" s="568"/>
      <c r="AF220" s="568"/>
      <c r="AG220" s="568"/>
      <c r="AH220" s="568"/>
      <c r="AI220" s="568"/>
      <c r="AJ220" s="569"/>
      <c r="AK220" s="416" t="str">
        <f>AI82</f>
        <v>○</v>
      </c>
      <c r="AL220" s="421"/>
      <c r="AM220" s="157"/>
    </row>
    <row r="221" spans="1:60" s="375" customFormat="1" ht="25.5" customHeight="1">
      <c r="A221" s="371"/>
      <c r="B221" s="566"/>
      <c r="C221" s="567"/>
      <c r="D221" s="567"/>
      <c r="E221" s="567"/>
      <c r="F221" s="567"/>
      <c r="G221" s="567"/>
      <c r="H221" s="567"/>
      <c r="I221" s="567"/>
      <c r="J221" s="568" t="s">
        <v>202</v>
      </c>
      <c r="K221" s="568"/>
      <c r="L221" s="568"/>
      <c r="M221" s="568"/>
      <c r="N221" s="568"/>
      <c r="O221" s="568"/>
      <c r="P221" s="568"/>
      <c r="Q221" s="568"/>
      <c r="R221" s="568"/>
      <c r="S221" s="568"/>
      <c r="T221" s="568"/>
      <c r="U221" s="568"/>
      <c r="V221" s="568"/>
      <c r="W221" s="568"/>
      <c r="X221" s="568"/>
      <c r="Y221" s="568"/>
      <c r="Z221" s="568"/>
      <c r="AA221" s="568"/>
      <c r="AB221" s="568"/>
      <c r="AC221" s="568"/>
      <c r="AD221" s="568"/>
      <c r="AE221" s="568"/>
      <c r="AF221" s="568"/>
      <c r="AG221" s="568"/>
      <c r="AH221" s="568"/>
      <c r="AI221" s="568"/>
      <c r="AJ221" s="569"/>
      <c r="AK221" s="416" t="str">
        <f>AI87</f>
        <v>○</v>
      </c>
      <c r="AL221" s="421"/>
      <c r="AM221" s="157"/>
    </row>
    <row r="222" spans="1:60" s="375" customFormat="1" ht="48.75" customHeight="1">
      <c r="A222" s="371"/>
      <c r="B222" s="566" t="s">
        <v>195</v>
      </c>
      <c r="C222" s="567" t="s">
        <v>204</v>
      </c>
      <c r="D222" s="567"/>
      <c r="E222" s="567"/>
      <c r="F222" s="567"/>
      <c r="G222" s="567"/>
      <c r="H222" s="567"/>
      <c r="I222" s="567"/>
      <c r="J222" s="568" t="s">
        <v>2225</v>
      </c>
      <c r="K222" s="568"/>
      <c r="L222" s="568"/>
      <c r="M222" s="568"/>
      <c r="N222" s="568"/>
      <c r="O222" s="568"/>
      <c r="P222" s="568"/>
      <c r="Q222" s="568"/>
      <c r="R222" s="568"/>
      <c r="S222" s="568"/>
      <c r="T222" s="568"/>
      <c r="U222" s="568"/>
      <c r="V222" s="568"/>
      <c r="W222" s="568"/>
      <c r="X222" s="568"/>
      <c r="Y222" s="568"/>
      <c r="Z222" s="568"/>
      <c r="AA222" s="568"/>
      <c r="AB222" s="568"/>
      <c r="AC222" s="568"/>
      <c r="AD222" s="568"/>
      <c r="AE222" s="568"/>
      <c r="AF222" s="568"/>
      <c r="AG222" s="568"/>
      <c r="AH222" s="568"/>
      <c r="AI222" s="568"/>
      <c r="AJ222" s="569"/>
      <c r="AK222" s="416" t="str">
        <f>IF(AI93="該当",IF(AND(OR(T98="○",AK103="○"),OR(T106="○",AK114="○")),"○","×"),"")</f>
        <v>○</v>
      </c>
      <c r="AL222" s="422"/>
      <c r="AM222" s="157"/>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row>
    <row r="223" spans="1:60" s="375" customFormat="1" ht="49.5" customHeight="1">
      <c r="A223" s="371"/>
      <c r="B223" s="566"/>
      <c r="C223" s="567"/>
      <c r="D223" s="567"/>
      <c r="E223" s="567"/>
      <c r="F223" s="567"/>
      <c r="G223" s="567"/>
      <c r="H223" s="567"/>
      <c r="I223" s="567"/>
      <c r="J223" s="568" t="s">
        <v>2224</v>
      </c>
      <c r="K223" s="568"/>
      <c r="L223" s="568"/>
      <c r="M223" s="568"/>
      <c r="N223" s="568"/>
      <c r="O223" s="568"/>
      <c r="P223" s="568"/>
      <c r="Q223" s="568"/>
      <c r="R223" s="568"/>
      <c r="S223" s="568"/>
      <c r="T223" s="568"/>
      <c r="U223" s="568"/>
      <c r="V223" s="568"/>
      <c r="W223" s="568"/>
      <c r="X223" s="568"/>
      <c r="Y223" s="568"/>
      <c r="Z223" s="568"/>
      <c r="AA223" s="568"/>
      <c r="AB223" s="568"/>
      <c r="AC223" s="568"/>
      <c r="AD223" s="568"/>
      <c r="AE223" s="568"/>
      <c r="AF223" s="568"/>
      <c r="AG223" s="568"/>
      <c r="AH223" s="568"/>
      <c r="AI223" s="568"/>
      <c r="AJ223" s="569"/>
      <c r="AK223" s="416" t="str">
        <f>IF(AI95="該当",IF(OR(OR(T98="○",AK103="○"),OR(T106="○",AK114="○")),"○","×"),"")</f>
        <v/>
      </c>
      <c r="AL223" s="422"/>
      <c r="AM223" s="157"/>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row>
    <row r="224" spans="1:60" s="165" customFormat="1" ht="26.25" customHeight="1">
      <c r="A224" s="164"/>
      <c r="B224" s="417" t="s">
        <v>203</v>
      </c>
      <c r="C224" s="567" t="s">
        <v>205</v>
      </c>
      <c r="D224" s="567"/>
      <c r="E224" s="567"/>
      <c r="F224" s="567"/>
      <c r="G224" s="567"/>
      <c r="H224" s="567"/>
      <c r="I224" s="567"/>
      <c r="J224" s="568" t="s">
        <v>206</v>
      </c>
      <c r="K224" s="568"/>
      <c r="L224" s="568"/>
      <c r="M224" s="568"/>
      <c r="N224" s="568"/>
      <c r="O224" s="568"/>
      <c r="P224" s="568"/>
      <c r="Q224" s="568"/>
      <c r="R224" s="568"/>
      <c r="S224" s="568"/>
      <c r="T224" s="568"/>
      <c r="U224" s="568"/>
      <c r="V224" s="568"/>
      <c r="W224" s="568"/>
      <c r="X224" s="568"/>
      <c r="Y224" s="568"/>
      <c r="Z224" s="568"/>
      <c r="AA224" s="568"/>
      <c r="AB224" s="568"/>
      <c r="AC224" s="568"/>
      <c r="AD224" s="568"/>
      <c r="AE224" s="568"/>
      <c r="AF224" s="568"/>
      <c r="AG224" s="568"/>
      <c r="AH224" s="568"/>
      <c r="AI224" s="568"/>
      <c r="AJ224" s="569"/>
      <c r="AK224" s="416" t="str">
        <f>IF(AM116="","",IF(OR(S118="○",AK125="○"),"○","×"))</f>
        <v>○</v>
      </c>
      <c r="AL224" s="155"/>
      <c r="AM224" s="157"/>
    </row>
    <row r="225" spans="1:60" s="165" customFormat="1" ht="36" customHeight="1">
      <c r="A225" s="164"/>
      <c r="B225" s="417" t="s">
        <v>2174</v>
      </c>
      <c r="C225" s="567" t="s">
        <v>207</v>
      </c>
      <c r="D225" s="567"/>
      <c r="E225" s="567"/>
      <c r="F225" s="567"/>
      <c r="G225" s="567"/>
      <c r="H225" s="567"/>
      <c r="I225" s="567"/>
      <c r="J225" s="568" t="s">
        <v>208</v>
      </c>
      <c r="K225" s="568"/>
      <c r="L225" s="568"/>
      <c r="M225" s="568"/>
      <c r="N225" s="568"/>
      <c r="O225" s="568"/>
      <c r="P225" s="568"/>
      <c r="Q225" s="568"/>
      <c r="R225" s="568"/>
      <c r="S225" s="568"/>
      <c r="T225" s="568"/>
      <c r="U225" s="568"/>
      <c r="V225" s="568"/>
      <c r="W225" s="568"/>
      <c r="X225" s="568"/>
      <c r="Y225" s="568"/>
      <c r="Z225" s="568"/>
      <c r="AA225" s="568"/>
      <c r="AB225" s="568"/>
      <c r="AC225" s="568"/>
      <c r="AD225" s="568"/>
      <c r="AE225" s="568"/>
      <c r="AF225" s="568"/>
      <c r="AG225" s="568"/>
      <c r="AH225" s="568"/>
      <c r="AI225" s="568"/>
      <c r="AJ225" s="569"/>
      <c r="AK225" s="416" t="str">
        <f>IF(OR(AND(AD129&lt;&gt;"×",AD131&lt;&gt;"×"),AK134="○"),"○","×")</f>
        <v>○</v>
      </c>
      <c r="AL225" s="155"/>
      <c r="AM225" s="157"/>
    </row>
    <row r="226" spans="1:60" s="165" customFormat="1">
      <c r="A226" s="164"/>
      <c r="B226" s="417" t="s">
        <v>2175</v>
      </c>
      <c r="C226" s="567" t="s">
        <v>210</v>
      </c>
      <c r="D226" s="567"/>
      <c r="E226" s="567"/>
      <c r="F226" s="567"/>
      <c r="G226" s="567"/>
      <c r="H226" s="567"/>
      <c r="I226" s="567"/>
      <c r="J226" s="574" t="s">
        <v>2223</v>
      </c>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5"/>
      <c r="AK226" s="416" t="str">
        <f>IF(AND(S143="",S144=""),"",IF(AND(S143&lt;&gt;"×",S144&lt;&gt;"×"),"○","×"))</f>
        <v>○</v>
      </c>
      <c r="AL226" s="422"/>
      <c r="AM226" s="157"/>
    </row>
    <row r="227" spans="1:60" s="165" customFormat="1">
      <c r="A227" s="164"/>
      <c r="B227" s="566" t="s">
        <v>209</v>
      </c>
      <c r="C227" s="567" t="s">
        <v>211</v>
      </c>
      <c r="D227" s="567"/>
      <c r="E227" s="567"/>
      <c r="F227" s="567"/>
      <c r="G227" s="567"/>
      <c r="H227" s="567"/>
      <c r="I227" s="567"/>
      <c r="J227" s="574" t="s">
        <v>212</v>
      </c>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5"/>
      <c r="AK227" s="416" t="str">
        <f>AK153</f>
        <v>○</v>
      </c>
      <c r="AL227" s="155"/>
      <c r="AM227" s="157"/>
      <c r="AN227" s="157"/>
      <c r="AO227" s="157"/>
      <c r="AP227" s="157"/>
      <c r="AQ227" s="157"/>
      <c r="AR227" s="157"/>
      <c r="AS227" s="157"/>
      <c r="AT227" s="157"/>
      <c r="AU227" s="157"/>
      <c r="AV227" s="157"/>
      <c r="AW227" s="157"/>
      <c r="AX227" s="157"/>
      <c r="AY227" s="157"/>
      <c r="AZ227" s="157"/>
      <c r="BA227" s="157"/>
      <c r="BB227" s="193"/>
      <c r="BC227" s="157"/>
      <c r="BD227" s="157"/>
      <c r="BE227" s="157"/>
      <c r="BF227" s="157"/>
      <c r="BG227" s="157"/>
      <c r="BH227" s="157"/>
    </row>
    <row r="228" spans="1:60" s="165" customFormat="1">
      <c r="A228" s="164"/>
      <c r="B228" s="580"/>
      <c r="C228" s="581"/>
      <c r="D228" s="581"/>
      <c r="E228" s="581"/>
      <c r="F228" s="581"/>
      <c r="G228" s="581"/>
      <c r="H228" s="581"/>
      <c r="I228" s="581"/>
      <c r="J228" s="582" t="s">
        <v>213</v>
      </c>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3"/>
      <c r="AK228" s="416" t="str">
        <f>AK181</f>
        <v>○</v>
      </c>
      <c r="AL228" s="155"/>
      <c r="AM228" s="157"/>
      <c r="AN228" s="157"/>
      <c r="AO228" s="157"/>
      <c r="AP228" s="157"/>
      <c r="AQ228" s="157"/>
      <c r="AR228" s="157"/>
      <c r="AS228" s="157"/>
      <c r="AT228" s="157"/>
      <c r="AU228" s="157"/>
      <c r="AV228" s="157"/>
      <c r="AW228" s="157"/>
      <c r="AX228" s="157"/>
      <c r="AY228" s="157"/>
      <c r="AZ228" s="157"/>
      <c r="BA228" s="157"/>
      <c r="BB228" s="193"/>
      <c r="BC228" s="157"/>
      <c r="BD228" s="157"/>
      <c r="BE228" s="157"/>
      <c r="BF228" s="157"/>
      <c r="BG228" s="157"/>
      <c r="BH228" s="157"/>
    </row>
    <row r="229" spans="1:60" ht="7.5" customHeight="1">
      <c r="A229" s="155"/>
      <c r="B229" s="155"/>
      <c r="C229" s="155"/>
      <c r="D229" s="155"/>
      <c r="E229" s="155"/>
      <c r="F229" s="155"/>
      <c r="G229" s="155"/>
      <c r="H229" s="155"/>
      <c r="I229" s="155"/>
      <c r="J229" s="155"/>
      <c r="K229" s="155"/>
      <c r="L229" s="155"/>
      <c r="M229" s="155"/>
      <c r="N229" s="155"/>
      <c r="O229" s="155"/>
      <c r="P229" s="155"/>
      <c r="Q229" s="155"/>
      <c r="R229" s="155"/>
      <c r="S229" s="155"/>
      <c r="T229" s="155"/>
      <c r="U229" s="155"/>
      <c r="V229" s="155"/>
      <c r="W229" s="155"/>
      <c r="X229" s="155"/>
      <c r="Y229" s="155"/>
      <c r="Z229" s="155"/>
      <c r="AA229" s="155"/>
      <c r="AB229" s="155"/>
      <c r="AC229" s="155"/>
      <c r="AD229" s="155"/>
      <c r="AE229" s="155"/>
      <c r="AF229" s="155"/>
      <c r="AG229" s="155"/>
      <c r="AH229" s="155"/>
      <c r="AI229" s="155"/>
      <c r="AJ229" s="155"/>
      <c r="AK229" s="155"/>
      <c r="AL229" s="155"/>
    </row>
    <row r="230" spans="1:60">
      <c r="A230" s="155"/>
      <c r="B230" s="570" t="s">
        <v>214</v>
      </c>
      <c r="C230" s="570"/>
      <c r="D230" s="570"/>
      <c r="E230" s="570"/>
      <c r="F230" s="570"/>
      <c r="G230" s="570"/>
      <c r="H230" s="570"/>
      <c r="I230" s="570"/>
      <c r="J230" s="570"/>
      <c r="K230" s="570"/>
      <c r="L230" s="570"/>
      <c r="M230" s="570"/>
      <c r="N230" s="570"/>
      <c r="O230" s="570"/>
      <c r="P230" s="570"/>
      <c r="Q230" s="570"/>
      <c r="R230" s="570"/>
      <c r="S230" s="570"/>
      <c r="T230" s="570"/>
      <c r="U230" s="570"/>
      <c r="V230" s="570"/>
      <c r="W230" s="570"/>
      <c r="X230" s="570"/>
      <c r="Y230" s="570"/>
      <c r="Z230" s="570"/>
      <c r="AA230" s="570"/>
      <c r="AB230" s="570"/>
      <c r="AC230" s="570"/>
      <c r="AD230" s="570"/>
      <c r="AE230" s="570"/>
      <c r="AF230" s="570"/>
      <c r="AG230" s="570"/>
      <c r="AH230" s="570"/>
      <c r="AI230" s="570"/>
      <c r="AJ230" s="570"/>
      <c r="AK230" s="570"/>
      <c r="AL230" s="155"/>
    </row>
    <row r="231" spans="1:60">
      <c r="A231" s="155"/>
      <c r="B231" s="423" t="s">
        <v>27</v>
      </c>
      <c r="C231" s="576" t="s">
        <v>215</v>
      </c>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7"/>
      <c r="AK231" s="416" t="str">
        <f>AK187</f>
        <v>○</v>
      </c>
      <c r="AL231" s="155"/>
    </row>
    <row r="232" spans="1:60" ht="13.5" customHeight="1">
      <c r="B232" s="424" t="s">
        <v>27</v>
      </c>
      <c r="C232" s="578" t="s">
        <v>2094</v>
      </c>
      <c r="D232" s="578"/>
      <c r="E232" s="578"/>
      <c r="F232" s="578"/>
      <c r="G232" s="578"/>
      <c r="H232" s="578"/>
      <c r="I232" s="578"/>
      <c r="J232" s="578"/>
      <c r="K232" s="578"/>
      <c r="L232" s="578"/>
      <c r="M232" s="578"/>
      <c r="N232" s="578"/>
      <c r="O232" s="578"/>
      <c r="P232" s="578"/>
      <c r="Q232" s="578"/>
      <c r="R232" s="578"/>
      <c r="S232" s="578"/>
      <c r="T232" s="578"/>
      <c r="U232" s="578"/>
      <c r="V232" s="578"/>
      <c r="W232" s="578"/>
      <c r="X232" s="578"/>
      <c r="Y232" s="578"/>
      <c r="Z232" s="578"/>
      <c r="AA232" s="578"/>
      <c r="AB232" s="578"/>
      <c r="AC232" s="578"/>
      <c r="AD232" s="578"/>
      <c r="AE232" s="578"/>
      <c r="AF232" s="578"/>
      <c r="AG232" s="578"/>
      <c r="AH232" s="578"/>
      <c r="AI232" s="578"/>
      <c r="AJ232" s="579"/>
      <c r="AK232" s="416" t="str">
        <f>AK197</f>
        <v>○</v>
      </c>
      <c r="AL232" s="155"/>
    </row>
    <row r="233" spans="1:60" ht="4.5" customHeight="1">
      <c r="A233" s="155"/>
      <c r="B233" s="155"/>
      <c r="C233" s="155"/>
      <c r="D233" s="155"/>
      <c r="E233" s="155"/>
      <c r="F233" s="155"/>
      <c r="G233" s="155"/>
      <c r="H233" s="155"/>
      <c r="I233" s="155"/>
      <c r="J233" s="155"/>
      <c r="K233" s="155"/>
      <c r="L233" s="155"/>
      <c r="M233" s="155"/>
      <c r="N233" s="155"/>
      <c r="O233" s="155"/>
      <c r="P233" s="155"/>
      <c r="Q233" s="155"/>
      <c r="R233" s="155"/>
      <c r="S233" s="155"/>
      <c r="T233" s="155"/>
      <c r="U233" s="155"/>
      <c r="V233" s="155"/>
      <c r="W233" s="155"/>
      <c r="X233" s="155"/>
      <c r="Y233" s="155"/>
      <c r="Z233" s="155"/>
      <c r="AA233" s="155"/>
      <c r="AB233" s="155"/>
      <c r="AC233" s="155"/>
      <c r="AD233" s="155"/>
      <c r="AE233" s="155"/>
      <c r="AF233" s="155"/>
      <c r="AG233" s="155"/>
      <c r="AH233" s="155"/>
      <c r="AI233" s="155"/>
      <c r="AJ233" s="155"/>
      <c r="AK233" s="155"/>
      <c r="AL233" s="155"/>
    </row>
    <row r="247" spans="2:60">
      <c r="AN247" s="397"/>
      <c r="AO247" s="397"/>
      <c r="AP247" s="397"/>
      <c r="AQ247" s="397"/>
      <c r="AR247" s="397"/>
      <c r="AS247" s="397"/>
      <c r="AT247" s="397"/>
      <c r="AU247" s="397"/>
      <c r="AV247" s="397"/>
      <c r="AW247" s="397"/>
      <c r="AX247" s="397"/>
      <c r="AY247" s="397"/>
      <c r="AZ247" s="397"/>
      <c r="BA247" s="397"/>
      <c r="BB247" s="397"/>
      <c r="BC247" s="397"/>
      <c r="BD247" s="397"/>
      <c r="BE247" s="397"/>
      <c r="BF247" s="397"/>
      <c r="BG247" s="397"/>
      <c r="BH247" s="397"/>
    </row>
    <row r="248" spans="2:60" s="397" customFormat="1">
      <c r="B248" s="157"/>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row>
    <row r="249" spans="2:60" s="397" customFormat="1">
      <c r="B249" s="157"/>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row>
    <row r="250" spans="2:60" s="397" customFormat="1">
      <c r="B250" s="157"/>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row>
  </sheetData>
  <sheetProtection formatCells="0" formatColumns="0" formatRows="0" sort="0" autoFilter="0"/>
  <mergeCells count="353">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AN151:BC151"/>
    <mergeCell ref="B162:E166"/>
    <mergeCell ref="G162:AJ162"/>
    <mergeCell ref="G163:AJ163"/>
    <mergeCell ref="AN163:BC164"/>
    <mergeCell ref="G164:AJ164"/>
    <mergeCell ref="G166:AJ166"/>
    <mergeCell ref="B158:E161"/>
    <mergeCell ref="G158:AJ158"/>
    <mergeCell ref="G159:AJ159"/>
    <mergeCell ref="AN159:BC160"/>
    <mergeCell ref="G160:AJ160"/>
    <mergeCell ref="G161:AK161"/>
    <mergeCell ref="B171:E174"/>
    <mergeCell ref="G171:AJ171"/>
    <mergeCell ref="G172:AJ172"/>
    <mergeCell ref="AN172:BC173"/>
    <mergeCell ref="G173:AJ173"/>
    <mergeCell ref="G174:AJ174"/>
    <mergeCell ref="B167:E170"/>
    <mergeCell ref="G167:AJ167"/>
    <mergeCell ref="G168:AJ168"/>
    <mergeCell ref="AN168:BC169"/>
    <mergeCell ref="G169:AJ169"/>
    <mergeCell ref="G170:AK170"/>
    <mergeCell ref="AN182:BC183"/>
    <mergeCell ref="G183:AK183"/>
    <mergeCell ref="B187:AD187"/>
    <mergeCell ref="AE187:AJ187"/>
    <mergeCell ref="AM187:BC187"/>
    <mergeCell ref="B175:E178"/>
    <mergeCell ref="G175:AK175"/>
    <mergeCell ref="G176:AJ176"/>
    <mergeCell ref="AN176:BC177"/>
    <mergeCell ref="G177:AJ177"/>
    <mergeCell ref="G178:AJ178"/>
    <mergeCell ref="C188:AD188"/>
    <mergeCell ref="AE188:AK188"/>
    <mergeCell ref="C189:AD189"/>
    <mergeCell ref="AE189:AK189"/>
    <mergeCell ref="C190:AD190"/>
    <mergeCell ref="AE190:AK190"/>
    <mergeCell ref="B180:AK180"/>
    <mergeCell ref="B182:E183"/>
    <mergeCell ref="G182:AK182"/>
    <mergeCell ref="C196:AK196"/>
    <mergeCell ref="C199:AI199"/>
    <mergeCell ref="E201:F201"/>
    <mergeCell ref="H201:I201"/>
    <mergeCell ref="K201:L201"/>
    <mergeCell ref="O201:Q201"/>
    <mergeCell ref="R201:AI201"/>
    <mergeCell ref="C191:AD191"/>
    <mergeCell ref="AE191:AK191"/>
    <mergeCell ref="C192:AD192"/>
    <mergeCell ref="AE192:AK192"/>
    <mergeCell ref="C193:AD193"/>
    <mergeCell ref="AE193:AK193"/>
    <mergeCell ref="B210:B212"/>
    <mergeCell ref="C210:AJ210"/>
    <mergeCell ref="C211:AJ211"/>
    <mergeCell ref="C212:AJ212"/>
    <mergeCell ref="C213:AJ213"/>
    <mergeCell ref="C214:AJ214"/>
    <mergeCell ref="O202:Q202"/>
    <mergeCell ref="R202:S202"/>
    <mergeCell ref="T202:X202"/>
    <mergeCell ref="Y202:Z202"/>
    <mergeCell ref="AA202:AI202"/>
    <mergeCell ref="B209:AK209"/>
    <mergeCell ref="B230:AK230"/>
    <mergeCell ref="C231:AJ231"/>
    <mergeCell ref="C232:AJ232"/>
    <mergeCell ref="C225:I225"/>
    <mergeCell ref="J225:AJ225"/>
    <mergeCell ref="C226:I226"/>
    <mergeCell ref="J226:AJ226"/>
    <mergeCell ref="B227:B228"/>
    <mergeCell ref="C227:I228"/>
    <mergeCell ref="J227:AJ227"/>
    <mergeCell ref="J228:AJ228"/>
    <mergeCell ref="B222:B223"/>
    <mergeCell ref="C222:I223"/>
    <mergeCell ref="J222:AJ222"/>
    <mergeCell ref="J223:AJ223"/>
    <mergeCell ref="C224:I224"/>
    <mergeCell ref="J224:AJ224"/>
    <mergeCell ref="B216:AK216"/>
    <mergeCell ref="C217:I217"/>
    <mergeCell ref="J217:AJ217"/>
    <mergeCell ref="B218:B221"/>
    <mergeCell ref="C218:I221"/>
    <mergeCell ref="J218:AJ218"/>
    <mergeCell ref="J219:AJ219"/>
    <mergeCell ref="J220:AJ220"/>
    <mergeCell ref="J221:AJ221"/>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52" priority="52">
      <formula>$Y$25="○"</formula>
    </cfRule>
  </conditionalFormatting>
  <conditionalFormatting sqref="B93:AK93">
    <cfRule type="expression" dxfId="351" priority="55">
      <formula>$AI$93=""</formula>
    </cfRule>
  </conditionalFormatting>
  <conditionalFormatting sqref="B95:AK95">
    <cfRule type="expression" dxfId="350" priority="54">
      <formula>$AI$95=""</formula>
    </cfRule>
  </conditionalFormatting>
  <conditionalFormatting sqref="B117:AK125">
    <cfRule type="expression" dxfId="349" priority="56">
      <formula>$AM$116=""</formula>
    </cfRule>
  </conditionalFormatting>
  <conditionalFormatting sqref="B125:AK125">
    <cfRule type="expression" dxfId="348" priority="58">
      <formula>$S$118&lt;&gt;"×"</formula>
    </cfRule>
  </conditionalFormatting>
  <conditionalFormatting sqref="B128:AK139 B142:AK144">
    <cfRule type="expression" dxfId="347" priority="22">
      <formula>$AI$147="該当"</formula>
    </cfRule>
  </conditionalFormatting>
  <conditionalFormatting sqref="B142:AK144">
    <cfRule type="expression" dxfId="346" priority="23">
      <formula>$AM$141="表示不要"</formula>
    </cfRule>
  </conditionalFormatting>
  <conditionalFormatting sqref="B147:AK148">
    <cfRule type="expression" dxfId="345" priority="67">
      <formula>$AI$147=""</formula>
    </cfRule>
  </conditionalFormatting>
  <conditionalFormatting sqref="B150:AK151">
    <cfRule type="expression" dxfId="344" priority="68">
      <formula>$AI$150=""</formula>
    </cfRule>
  </conditionalFormatting>
  <conditionalFormatting sqref="B180:AK183">
    <cfRule type="expression" dxfId="343" priority="57">
      <formula>$AI$147="該当"</formula>
    </cfRule>
  </conditionalFormatting>
  <conditionalFormatting sqref="C103:AK103">
    <cfRule type="expression" dxfId="342" priority="66">
      <formula>$T$98&lt;&gt;"×"</formula>
    </cfRule>
  </conditionalFormatting>
  <conditionalFormatting sqref="C114:AK114">
    <cfRule type="expression" dxfId="341" priority="65">
      <formula>$T$106&lt;&gt;"×"</formula>
    </cfRule>
  </conditionalFormatting>
  <conditionalFormatting sqref="S118">
    <cfRule type="expression" dxfId="340" priority="62">
      <formula>$S$118="○"</formula>
    </cfRule>
  </conditionalFormatting>
  <conditionalFormatting sqref="T98">
    <cfRule type="expression" dxfId="339" priority="64">
      <formula>$T$98="○"</formula>
    </cfRule>
  </conditionalFormatting>
  <conditionalFormatting sqref="T106">
    <cfRule type="expression" dxfId="338" priority="63">
      <formula>$T$106="○"</formula>
    </cfRule>
  </conditionalFormatting>
  <conditionalFormatting sqref="X20:Y20">
    <cfRule type="expression" dxfId="337" priority="49">
      <formula>$Y$20&lt;&gt;"×"</formula>
    </cfRule>
  </conditionalFormatting>
  <conditionalFormatting sqref="Y25:Y26">
    <cfRule type="expression" dxfId="336" priority="53">
      <formula>$Y$25="○"</formula>
    </cfRule>
  </conditionalFormatting>
  <conditionalFormatting sqref="Z25:Z27">
    <cfRule type="expression" dxfId="335" priority="51">
      <formula>$Y$25="○"</formula>
    </cfRule>
  </conditionalFormatting>
  <conditionalFormatting sqref="AM20:BC20">
    <cfRule type="expression" dxfId="334" priority="48">
      <formula>$Y$20&lt;&gt;"×"</formula>
    </cfRule>
  </conditionalFormatting>
  <conditionalFormatting sqref="AA25:AA28">
    <cfRule type="expression" dxfId="333" priority="50">
      <formula>$Y$25="○"</formula>
    </cfRule>
  </conditionalFormatting>
  <conditionalFormatting sqref="AK210:AK214 AK217:AK228 AK231:AK232">
    <cfRule type="expression" dxfId="332" priority="33">
      <formula>$AK210=""</formula>
    </cfRule>
  </conditionalFormatting>
  <conditionalFormatting sqref="AM21:BC21">
    <cfRule type="expression" dxfId="331" priority="31">
      <formula>$Y$21="○"</formula>
    </cfRule>
  </conditionalFormatting>
  <conditionalFormatting sqref="AM27:BC28">
    <cfRule type="expression" dxfId="330" priority="30">
      <formula>OR($Y$25="○",$AA$25="○")</formula>
    </cfRule>
  </conditionalFormatting>
  <conditionalFormatting sqref="AM37:BC37">
    <cfRule type="expression" dxfId="329" priority="47">
      <formula>$AB$37&lt;&gt;"×"</formula>
    </cfRule>
  </conditionalFormatting>
  <conditionalFormatting sqref="AM42:BC42">
    <cfRule type="expression" dxfId="328" priority="46">
      <formula>$AK$42&lt;&gt;"×"</formula>
    </cfRule>
  </conditionalFormatting>
  <conditionalFormatting sqref="AM44:BC44">
    <cfRule type="expression" dxfId="327" priority="34">
      <formula>OR(AND($AM$54=FALSE,$AE$44=""),AND($AN$54=TRUE,$AE$44&lt;&gt;""))</formula>
    </cfRule>
  </conditionalFormatting>
  <conditionalFormatting sqref="AM46:BC47">
    <cfRule type="expression" dxfId="326" priority="71">
      <formula>OR(AND($AR$51=FALSE,$Y$46=""),AND($AR$51=TRUE,$Y$46&lt;&gt;""))</formula>
    </cfRule>
  </conditionalFormatting>
  <conditionalFormatting sqref="AM60:BC61">
    <cfRule type="expression" dxfId="325" priority="32">
      <formula>$AB$60="○"</formula>
    </cfRule>
  </conditionalFormatting>
  <conditionalFormatting sqref="AM67:BC67">
    <cfRule type="expression" dxfId="324" priority="29">
      <formula>$AH$67&lt;&gt;"×"</formula>
    </cfRule>
  </conditionalFormatting>
  <conditionalFormatting sqref="AM67:BC68">
    <cfRule type="expression" dxfId="323" priority="28">
      <formula>AND($AH$67&lt;&gt;"×",$AH$68&lt;&gt;"×")</formula>
    </cfRule>
  </conditionalFormatting>
  <conditionalFormatting sqref="AM68:BC68">
    <cfRule type="expression" dxfId="322" priority="44">
      <formula>$AH$68&lt;&gt;"×"</formula>
    </cfRule>
  </conditionalFormatting>
  <conditionalFormatting sqref="AM75:BC75">
    <cfRule type="expression" dxfId="321" priority="45">
      <formula>$Z$75&lt;&gt;"×"</formula>
    </cfRule>
  </conditionalFormatting>
  <conditionalFormatting sqref="AM82:BC83">
    <cfRule type="expression" dxfId="320" priority="69">
      <formula>$AI$82&lt;&gt;"×"</formula>
    </cfRule>
  </conditionalFormatting>
  <conditionalFormatting sqref="AM87:BC88">
    <cfRule type="expression" dxfId="319" priority="70">
      <formula>$AI$87&lt;&gt;"×"</formula>
    </cfRule>
  </conditionalFormatting>
  <conditionalFormatting sqref="AM103:BC103">
    <cfRule type="expression" dxfId="318" priority="41">
      <formula>OR($T$98="○",$AK$103="",$AK$103="○")</formula>
    </cfRule>
  </conditionalFormatting>
  <conditionalFormatting sqref="AM109:BC109">
    <cfRule type="expression" dxfId="317" priority="35">
      <formula>OR(AND($AR$107=FALSE,$J$109=""),AND($AR$107=TRUE,$J$109&lt;&gt;""))</formula>
    </cfRule>
  </conditionalFormatting>
  <conditionalFormatting sqref="AM111:BC111">
    <cfRule type="expression" dxfId="316" priority="36">
      <formula>OR(AND($AR$108=FALSE,$J$111=""),AND($AR$108=TRUE,$J$111&lt;&gt;""))</formula>
    </cfRule>
  </conditionalFormatting>
  <conditionalFormatting sqref="AM114:BC114">
    <cfRule type="expression" dxfId="315" priority="43">
      <formula>OR($T$106="○",$AK$114="○",$AK$114="")</formula>
    </cfRule>
  </conditionalFormatting>
  <conditionalFormatting sqref="AM120:BC122">
    <cfRule type="expression" dxfId="314" priority="37">
      <formula>OR(AND($AM$118=TRUE,OR($AR$117=TRUE,$AR$118=TRUE,$AR$119=TRUE)),$AK$125="○")</formula>
    </cfRule>
  </conditionalFormatting>
  <conditionalFormatting sqref="AM125:BC125">
    <cfRule type="expression" dxfId="313" priority="42">
      <formula>OR($S$118="○",$AK$125="○")</formula>
    </cfRule>
  </conditionalFormatting>
  <conditionalFormatting sqref="AN153:BC153">
    <cfRule type="expression" dxfId="312" priority="40">
      <formula>OR($AI$150="該当",AND($AI$147="該当",$AK$153="○"))</formula>
    </cfRule>
  </conditionalFormatting>
  <conditionalFormatting sqref="AN182:BC183">
    <cfRule type="expression" dxfId="311" priority="38">
      <formula>$AK$181&lt;&gt;"×"</formula>
    </cfRule>
  </conditionalFormatting>
  <conditionalFormatting sqref="AM187:BC187">
    <cfRule type="expression" dxfId="310" priority="39">
      <formula>$AK$187&lt;&gt;"×"</formula>
    </cfRule>
  </conditionalFormatting>
  <conditionalFormatting sqref="AN139:BC139">
    <cfRule type="expression" dxfId="309" priority="27">
      <formula>OR(AND($AM$139=FALSE),AND($AM$139=TRUE,$F$139&lt;&gt;""))</formula>
    </cfRule>
  </conditionalFormatting>
  <conditionalFormatting sqref="S143">
    <cfRule type="expression" dxfId="308" priority="24">
      <formula>$S143=""</formula>
    </cfRule>
  </conditionalFormatting>
  <conditionalFormatting sqref="AN155:BC156">
    <cfRule type="expression" dxfId="307" priority="73">
      <formula>OR($AI$150="",AND($AI$150="該当",COUNTIF($AM$154:$AM$157,TRUE)&gt;=1))</formula>
    </cfRule>
  </conditionalFormatting>
  <conditionalFormatting sqref="AN159:BC160">
    <cfRule type="expression" dxfId="306" priority="74">
      <formula>OR($AI$150="",AND($AI$150="該当",COUNTIF($AM$158:$AM$161,TRUE)&gt;=1))</formula>
    </cfRule>
  </conditionalFormatting>
  <conditionalFormatting sqref="AN163:BC165">
    <cfRule type="expression" dxfId="305" priority="75">
      <formula>OR($AI$150="",AND($AI$150="該当",COUNTIF($AM$162:$AM$166,TRUE)&gt;=1))</formula>
    </cfRule>
  </conditionalFormatting>
  <conditionalFormatting sqref="AN168:BC169">
    <cfRule type="expression" dxfId="304" priority="76">
      <formula>OR($AI$150="",AND($AI$150="該当",COUNTIF($AM$167:$AM$170,TRUE)&gt;=1))</formula>
    </cfRule>
  </conditionalFormatting>
  <conditionalFormatting sqref="AN172:BC173">
    <cfRule type="expression" dxfId="303" priority="77">
      <formula>OR($AI$150="",AND($AI$150="該当",COUNTIF($AM$171:$AM$174,TRUE)&gt;=1))</formula>
    </cfRule>
  </conditionalFormatting>
  <conditionalFormatting sqref="AN176:BC177">
    <cfRule type="expression" dxfId="302" priority="78">
      <formula>OR($AI$150="",AND($AI$150="該当",COUNTIF($AM$175:$AM$178,TRUE)&gt;=1))</formula>
    </cfRule>
  </conditionalFormatting>
  <conditionalFormatting sqref="AM20:BC21">
    <cfRule type="expression" dxfId="301" priority="20">
      <formula>AND($Y$20&lt;&gt;"×",$Y$21="○")</formula>
    </cfRule>
  </conditionalFormatting>
  <conditionalFormatting sqref="B67:AK70">
    <cfRule type="expression" dxfId="300" priority="19">
      <formula>$T$67=0</formula>
    </cfRule>
  </conditionalFormatting>
  <conditionalFormatting sqref="C78:AK90">
    <cfRule type="expression" dxfId="299" priority="18">
      <formula>$U$79=0</formula>
    </cfRule>
  </conditionalFormatting>
  <conditionalFormatting sqref="C74:AK75">
    <cfRule type="expression" dxfId="298" priority="17">
      <formula>$AR$74=""</formula>
    </cfRule>
  </conditionalFormatting>
  <conditionalFormatting sqref="B134:AK139">
    <cfRule type="expression" dxfId="297" priority="148">
      <formula>$AM$129&lt;&gt;"×"</formula>
    </cfRule>
  </conditionalFormatting>
  <conditionalFormatting sqref="AM134:BC134">
    <cfRule type="expression" dxfId="296" priority="149">
      <formula>OR($AM$129&lt;&gt;"×",$AK$134="○")</formula>
    </cfRule>
  </conditionalFormatting>
  <conditionalFormatting sqref="AD129:AD130">
    <cfRule type="expression" dxfId="295" priority="6">
      <formula>$AD$129="○"</formula>
    </cfRule>
  </conditionalFormatting>
  <conditionalFormatting sqref="AD131:AD132">
    <cfRule type="expression" dxfId="294" priority="5">
      <formula>$AD$131="○"</formula>
    </cfRule>
  </conditionalFormatting>
  <conditionalFormatting sqref="AM143:BC143">
    <cfRule type="expression" dxfId="293" priority="4">
      <formula>OR($AM$141="表示不要",$S$143="○")</formula>
    </cfRule>
  </conditionalFormatting>
  <conditionalFormatting sqref="AM144:BC144">
    <cfRule type="expression" dxfId="292" priority="3">
      <formula>OR($AM$141="表示不要",$S$144="○")</formula>
    </cfRule>
  </conditionalFormatting>
  <conditionalFormatting sqref="S144">
    <cfRule type="expression" dxfId="291" priority="26">
      <formula>$S144=""</formula>
    </cfRule>
  </conditionalFormatting>
  <conditionalFormatting sqref="AN151:BC151">
    <cfRule type="expression" dxfId="290" priority="1">
      <formula>OR($AI$147="該当",AND($AI$150="該当",$AK$153="○"))</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3:X204 T202 U46 T47 T45" xr:uid="{A226FE8D-4A12-433D-BF82-8CAD43026B1C}"/>
    <dataValidation imeMode="halfAlpha" allowBlank="1" showInputMessage="1" showErrorMessage="1" sqref="K201:L201 E201:F201 H201:I201 B13 L13 Q43 AA43 T43 AD43" xr:uid="{DC06D2AC-3E2D-4A03-BFBB-28A94BFF2953}"/>
  </dataValidations>
  <hyperlinks>
    <hyperlink ref="Z13" r:id="rId1" xr:uid="{8ED2FD31-E031-4B75-A230-13C3B6BDC586}"/>
  </hyperlinks>
  <pageMargins left="0.70866141732283472" right="0.70866141732283472" top="0.74803149606299213" bottom="0.74803149606299213" header="0.31496062992125984" footer="0.31496062992125984"/>
  <pageSetup paperSize="9" scale="82" fitToHeight="0" orientation="portrait" r:id="rId2"/>
  <rowBreaks count="4" manualBreakCount="4">
    <brk id="41" max="37" man="1"/>
    <brk id="91" max="16383" man="1"/>
    <brk id="126" max="16383" man="1"/>
    <brk id="184" max="37" man="1"/>
  </rowBreaks>
  <drawing r:id="rId3"/>
  <legacyDrawing r:id="rId4"/>
  <mc:AlternateContent xmlns:mc="http://schemas.openxmlformats.org/markup-compatibility/2006">
    <mc:Choice Requires="x14">
      <controls>
        <mc:AlternateContent xmlns:mc="http://schemas.openxmlformats.org/markup-compatibility/2006">
          <mc:Choice Requires="x14">
            <control shapeId="35841" r:id="rId5"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6"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7"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8"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9"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10"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1"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2"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3"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4"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5"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6"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7"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8"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9"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20"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1"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2"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3"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4"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5"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6"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7"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8"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9"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30"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1"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2"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3"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4"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5"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6"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7"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8"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9"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40" name="Check Box 36">
              <controlPr defaultSize="0" autoFill="0" autoLine="0" autoPict="0">
                <anchor moveWithCells="1">
                  <from>
                    <xdr:col>4</xdr:col>
                    <xdr:colOff>190500</xdr:colOff>
                    <xdr:row>166</xdr:row>
                    <xdr:rowOff>28575</xdr:rowOff>
                  </from>
                  <to>
                    <xdr:col>6</xdr:col>
                    <xdr:colOff>0</xdr:colOff>
                    <xdr:row>166</xdr:row>
                    <xdr:rowOff>247650</xdr:rowOff>
                  </to>
                </anchor>
              </controlPr>
            </control>
          </mc:Choice>
        </mc:AlternateContent>
        <mc:AlternateContent xmlns:mc="http://schemas.openxmlformats.org/markup-compatibility/2006">
          <mc:Choice Requires="x14">
            <control shapeId="35877" r:id="rId41" name="Check Box 37">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35878" r:id="rId42" name="Check Box 38">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79" r:id="rId43" name="Check Box 39">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0" r:id="rId44" name="Check Box 40">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35881" r:id="rId45" name="Check Box 41">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35882" r:id="rId46" name="Check Box 42">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35883" r:id="rId47" name="Check Box 43">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4" r:id="rId48" name="Check Box 44">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5" r:id="rId49" name="Check Box 45">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6" r:id="rId50" name="Check Box 46">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7" r:id="rId51" name="Check Box 47">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8" r:id="rId52" name="Check Box 48">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35889" r:id="rId53" name="Check Box 49">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35890" r:id="rId54" name="Check Box 50">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35891" r:id="rId55" name="Check Box 51">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35892" r:id="rId56" name="Check Box 52">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35893" r:id="rId57" name="Check Box 53">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35894" r:id="rId58" name="Check Box 54">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5" r:id="rId59" name="Check Box 55">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35896" r:id="rId60" name="Check Box 56">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35897" r:id="rId61"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2"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3"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4"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5"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mc:AlternateContent xmlns:mc="http://schemas.openxmlformats.org/markup-compatibility/2006">
          <mc:Choice Requires="x14">
            <control shapeId="35916" r:id="rId66" name="Check Box 76">
              <controlPr defaultSize="0" autoFill="0" autoLine="0" autoPict="0">
                <anchor moveWithCells="1">
                  <from>
                    <xdr:col>4</xdr:col>
                    <xdr:colOff>190500</xdr:colOff>
                    <xdr:row>164</xdr:row>
                    <xdr:rowOff>152400</xdr:rowOff>
                  </from>
                  <to>
                    <xdr:col>6</xdr:col>
                    <xdr:colOff>0</xdr:colOff>
                    <xdr:row>166</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1E06D-82A9-47BA-B6AD-2674BECC47B4}">
  <sheetPr codeName="Sheet13">
    <pageSetUpPr fitToPage="1"/>
  </sheetPr>
  <dimension ref="A1:CJ73"/>
  <sheetViews>
    <sheetView showGridLines="0" view="pageBreakPreview" topLeftCell="F1" zoomScaleNormal="53" zoomScaleSheetLayoutView="100" workbookViewId="0">
      <selection activeCell="AQ14" sqref="AQ14"/>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2332</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5"/>
      <c r="Q5" s="1216"/>
      <c r="R5" s="1216"/>
      <c r="S5" s="1216"/>
      <c r="T5" s="1216"/>
      <c r="U5" s="1216"/>
      <c r="V5" s="1216"/>
      <c r="W5" s="1216"/>
      <c r="X5" s="1217"/>
      <c r="Y5" s="1155"/>
      <c r="Z5" s="1155"/>
      <c r="AA5" s="1155"/>
      <c r="AB5" s="1155"/>
      <c r="AC5" s="1155"/>
      <c r="AD5" s="1155"/>
      <c r="AE5" s="1199"/>
      <c r="AF5" s="1200"/>
      <c r="AG5" s="1200"/>
      <c r="AH5" s="1201"/>
      <c r="AI5" s="1199"/>
      <c r="AJ5" s="1200"/>
      <c r="AK5" s="1200"/>
      <c r="AL5" s="1201"/>
      <c r="AM5" s="1202">
        <f>AE5-AI5</f>
        <v>0</v>
      </c>
      <c r="AN5" s="1203"/>
      <c r="AO5" s="1203"/>
      <c r="AP5" s="1204"/>
      <c r="AS5" s="83"/>
      <c r="AT5" s="1185"/>
      <c r="AU5" s="1185"/>
      <c r="AV5" s="1185"/>
      <c r="AW5" s="1185"/>
      <c r="AX5" s="1185"/>
      <c r="AY5" s="1185"/>
      <c r="AZ5" s="1185"/>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
      </c>
      <c r="W8" s="1206"/>
      <c r="X8" s="1206"/>
      <c r="Y8" s="1206"/>
      <c r="Z8" s="1207"/>
      <c r="AA8" s="1187" t="str">
        <f>IFERROR(VLOOKUP(AS1,【参考】数式用2!E6:L23,4,FALSE),"")</f>
        <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8" t="str">
        <f>IFERROR(VLOOKUP(Y5,【参考】数式用!$A$5:$AB$37,MATCH(V8,【参考】数式用!$B$4:$AB$4,0)+1,FALSE),"")</f>
        <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7" t="str">
        <f>IFERROR(VLOOKUP(AS1,【参考】数式用2!E6:L23,6,FALSE),"")</f>
        <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4" t="str">
        <f>IFERROR(VLOOKUP(Y5,【参考】数式用!$A$5:$AB$37,MATCH(V11,【参考】数式用!$B$4:$AB$4,0)+1,FALSE),"")</f>
        <v/>
      </c>
      <c r="W12" s="1214"/>
      <c r="X12" s="1214"/>
      <c r="Y12" s="1214"/>
      <c r="Z12" s="1214"/>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1" t="str">
        <f>IFERROR(VLOOKUP(AS1,【参考】数式用2!E6:L23,8,FALSE),"")</f>
        <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IFERROR(IF(G9="","",IF(AND(AH61=1,AH62=1,AH63=1),"特定加算Ⅰ",IF(AND(AH61=1,AH62=2,AH63=1),"特定加算Ⅱ",IF(OR(AH61=2,AH62=2,AH63=2),"特定加算なし","")))),"")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SUM(事業所個票９!BU51)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57" priority="24">
      <formula>OR($AS$36="－",$AS$36="")</formula>
    </cfRule>
  </conditionalFormatting>
  <conditionalFormatting sqref="AS40:BH42">
    <cfRule type="expression" dxfId="56" priority="23">
      <formula>OR($AS$40="－",$AS$40="")</formula>
    </cfRule>
  </conditionalFormatting>
  <conditionalFormatting sqref="AS44:BH45">
    <cfRule type="expression" dxfId="55" priority="22">
      <formula>OR($AS$44="－",$AS$44="")</formula>
    </cfRule>
  </conditionalFormatting>
  <conditionalFormatting sqref="V21:AP22">
    <cfRule type="expression" dxfId="54" priority="25">
      <formula>$L$9="ベア加算"</formula>
    </cfRule>
  </conditionalFormatting>
  <conditionalFormatting sqref="B21:U22">
    <cfRule type="expression" dxfId="53" priority="26">
      <formula>$L$9="ベア加算"</formula>
    </cfRule>
  </conditionalFormatting>
  <conditionalFormatting sqref="B12:S12">
    <cfRule type="expression" dxfId="52" priority="21">
      <formula>OR($B$9="",$G$9="",$L$9="")</formula>
    </cfRule>
  </conditionalFormatting>
  <conditionalFormatting sqref="V10:AP12">
    <cfRule type="expression" dxfId="51" priority="20">
      <formula>$V$11=""</formula>
    </cfRule>
  </conditionalFormatting>
  <conditionalFormatting sqref="V13:AP16">
    <cfRule type="expression" dxfId="50" priority="19">
      <formula>$V$14=""</formula>
    </cfRule>
  </conditionalFormatting>
  <conditionalFormatting sqref="AS20:BH22">
    <cfRule type="expression" dxfId="49" priority="27">
      <formula>OR($AS$20="－",$AS$20="")</formula>
    </cfRule>
  </conditionalFormatting>
  <conditionalFormatting sqref="AT14:AZ16">
    <cfRule type="expression" dxfId="48" priority="18">
      <formula>$V$14=""</formula>
    </cfRule>
  </conditionalFormatting>
  <conditionalFormatting sqref="AT11:AZ12">
    <cfRule type="expression" dxfId="47" priority="17">
      <formula>$V$11=""</formula>
    </cfRule>
  </conditionalFormatting>
  <conditionalFormatting sqref="P5">
    <cfRule type="expression" dxfId="46" priority="16">
      <formula>OR($Y$5="訪問型サービス（総合事業）",$Y$5="通所型サービス（総合事業）")</formula>
    </cfRule>
  </conditionalFormatting>
  <conditionalFormatting sqref="P15">
    <cfRule type="expression" dxfId="45" priority="15">
      <formula>OR($P$15&lt;1,$P$15&gt;12)</formula>
    </cfRule>
  </conditionalFormatting>
  <conditionalFormatting sqref="B8:S11 V7:Z16 AA8:AP9 AA11:AP12 AA14:AP16 V20:Z45">
    <cfRule type="expression" dxfId="44" priority="14">
      <formula>$F$15&lt;&gt;4</formula>
    </cfRule>
  </conditionalFormatting>
  <conditionalFormatting sqref="AA21:AB45 AA48:AB50">
    <cfRule type="expression" dxfId="43" priority="29">
      <formula>AND($F$15&lt;&gt;4,$F$15&lt;&gt;5)</formula>
    </cfRule>
  </conditionalFormatting>
  <conditionalFormatting sqref="AC20:AH45">
    <cfRule type="expression" dxfId="42" priority="2">
      <formula>AND($F$15&lt;&gt;4,$F$15&lt;&gt;5)</formula>
    </cfRule>
  </conditionalFormatting>
  <conditionalFormatting sqref="V7:Z16 AA8:AP9 AA11:AP12 AA14:AP16 V20:Z45">
    <cfRule type="expression" dxfId="41" priority="13">
      <formula>$B$9="処遇加算なし"</formula>
    </cfRule>
  </conditionalFormatting>
  <conditionalFormatting sqref="G9:S9">
    <cfRule type="expression" dxfId="40" priority="12">
      <formula>$B$9="処遇加算なし"</formula>
    </cfRule>
  </conditionalFormatting>
  <conditionalFormatting sqref="G10:S11">
    <cfRule type="expression" dxfId="39" priority="11">
      <formula>$B$9="処遇加算なし"</formula>
    </cfRule>
  </conditionalFormatting>
  <conditionalFormatting sqref="AD24:AH24">
    <cfRule type="expression" dxfId="38" priority="10">
      <formula>AND($F$15&lt;&gt;4,$F$15&lt;&gt;5)</formula>
    </cfRule>
  </conditionalFormatting>
  <conditionalFormatting sqref="AD28:AH28">
    <cfRule type="expression" dxfId="37" priority="9">
      <formula>AND($F$15&lt;&gt;4,$F$15&lt;&gt;5)</formula>
    </cfRule>
  </conditionalFormatting>
  <conditionalFormatting sqref="AD32:AH32">
    <cfRule type="expression" dxfId="36" priority="8">
      <formula>AND($F$15&lt;&gt;4,$F$15&lt;&gt;5)</formula>
    </cfRule>
  </conditionalFormatting>
  <conditionalFormatting sqref="AS24:BH26">
    <cfRule type="expression" dxfId="35" priority="7">
      <formula>OR($AS$24="－",$AS$24="")</formula>
    </cfRule>
  </conditionalFormatting>
  <conditionalFormatting sqref="AS28:BH30">
    <cfRule type="expression" dxfId="34" priority="6">
      <formula>OR($AS$28="－",$AS$28="")</formula>
    </cfRule>
  </conditionalFormatting>
  <conditionalFormatting sqref="AS32:BH34">
    <cfRule type="expression" dxfId="33" priority="5">
      <formula>OR($AS$32="－",$AS$32="")</formula>
    </cfRule>
  </conditionalFormatting>
  <conditionalFormatting sqref="AL41:AP41">
    <cfRule type="expression" dxfId="32" priority="4">
      <formula>$AP$62=2</formula>
    </cfRule>
  </conditionalFormatting>
  <conditionalFormatting sqref="AD41:AH41">
    <cfRule type="expression" dxfId="31" priority="3">
      <formula>$AH$62=2</formula>
    </cfRule>
  </conditionalFormatting>
  <conditionalFormatting sqref="AG37:AH37">
    <cfRule type="expression" dxfId="30"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117638E6-A0F1-4243-AB44-59B9EBE026B4}">
      <formula1>サービス名</formula1>
    </dataValidation>
    <dataValidation type="list" allowBlank="1" showInputMessage="1" showErrorMessage="1" sqref="M5:O5" xr:uid="{A33AB057-C108-4AC9-BBCC-E58A7D1835F8}">
      <formula1>INDIRECT(J5)</formula1>
    </dataValidation>
    <dataValidation type="list" allowBlank="1" showInputMessage="1" showErrorMessage="1" sqref="M15:M16" xr:uid="{20F35AB8-F1A6-499A-BA01-CFBC31B2FD1C}">
      <formula1>"1,2,3,6,7,8,9,10,11,12"</formula1>
    </dataValidation>
    <dataValidation type="list" allowBlank="1" showInputMessage="1" showErrorMessage="1" sqref="K15:K16 D15:D16" xr:uid="{8AB89443-DB63-4B74-97C4-DD1D9B337E49}">
      <formula1>"6,7"</formula1>
    </dataValidation>
    <dataValidation type="textLength" operator="equal" allowBlank="1" showInputMessage="1" showErrorMessage="1" error="10桁の介護保険事業所番号を入力してください。_x000a_（桁数が異なるとエラーになります）" sqref="B5:F5" xr:uid="{AD86336B-E075-4B71-9439-B04802DD648F}">
      <formula1>10</formula1>
    </dataValidation>
    <dataValidation type="list" allowBlank="1" showInputMessage="1" showErrorMessage="1" sqref="AD41:AH41" xr:uid="{53AD89C1-599A-42B6-A29B-2752DD8C8D01}">
      <formula1>INDIRECT(BF1)</formula1>
    </dataValidation>
    <dataValidation type="list" allowBlank="1" showInputMessage="1" showErrorMessage="1" sqref="AL41:AP41" xr:uid="{45222241-A7EA-4DD6-AFA8-1B272B79FA83}">
      <formula1>INDIRECT(BF1)</formula1>
    </dataValidation>
    <dataValidation type="whole" operator="greaterThanOrEqual" allowBlank="1" showInputMessage="1" showErrorMessage="1" prompt="要件を満たす職員数を記入してください。" sqref="AG37:AH37 AO37:AP37" xr:uid="{09850B21-D46D-4E3E-8AE8-46B5ADB160C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8609"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8610"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8611"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8612"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8613"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8614"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8615"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8616"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8617"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8618"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8619"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8620"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8621"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8622"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8623"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8624"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8625"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8626"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8627"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8628"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8629"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8630"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8631"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8632"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8633"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8634"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8635"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8636"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8637"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8638" r:id="rId33" name="Option Button 30">
              <controlPr defaultSize="0" autoFill="0" autoLine="0" autoPict="0">
                <anchor moveWithCells="1">
                  <from>
                    <xdr:col>35</xdr:col>
                    <xdr:colOff>123825</xdr:colOff>
                    <xdr:row>39</xdr:row>
                    <xdr:rowOff>0</xdr:rowOff>
                  </from>
                  <to>
                    <xdr:col>37</xdr:col>
                    <xdr:colOff>28575</xdr:colOff>
                    <xdr:row>39</xdr:row>
                    <xdr:rowOff>209550</xdr:rowOff>
                  </to>
                </anchor>
              </controlPr>
            </control>
          </mc:Choice>
        </mc:AlternateContent>
        <mc:AlternateContent xmlns:mc="http://schemas.openxmlformats.org/markup-compatibility/2006">
          <mc:Choice Requires="x14">
            <control shapeId="68639"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8640"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8641"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8642"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8643"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8644"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8645"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8646"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8647"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8648"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8649"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8650"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8651"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8652"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8653"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8654"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8655"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8656"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8657"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EA0954F1-14F6-459E-AE1B-3FCFF7B31ECE}">
          <x14:formula1>
            <xm:f>【参考】数式用3!$A$3:$A$49</xm:f>
          </x14:formula1>
          <xm:sqref>J5:L5</xm:sqref>
        </x14:dataValidation>
        <x14:dataValidation type="list" allowBlank="1" showInputMessage="1" showErrorMessage="1" xr:uid="{C3072A16-F489-4DCF-964A-FD6BD0543D62}">
          <x14:formula1>
            <xm:f>【参考】数式用!$I$4:$J$4</xm:f>
          </x14:formula1>
          <xm:sqref>L9</xm:sqref>
        </x14:dataValidation>
        <x14:dataValidation type="list" allowBlank="1" showInputMessage="1" showErrorMessage="1" xr:uid="{CE53A4DE-3E00-48E9-9B42-3F9F62923534}">
          <x14:formula1>
            <xm:f>【参考】数式用!$F$4:$H$4</xm:f>
          </x14:formula1>
          <xm:sqref>G9</xm:sqref>
        </x14:dataValidation>
        <x14:dataValidation type="list" allowBlank="1" showInputMessage="1" showErrorMessage="1" xr:uid="{D1767737-AB6E-4FF1-93A4-E9CA78E5FC2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8E1C7-267B-4336-A404-85C6455E0A93}">
  <sheetPr codeName="Sheet14">
    <pageSetUpPr fitToPage="1"/>
  </sheetPr>
  <dimension ref="A1:CJ73"/>
  <sheetViews>
    <sheetView showGridLines="0" view="pageBreakPreview" topLeftCell="F1" zoomScaleNormal="53" zoomScaleSheetLayoutView="100" workbookViewId="0">
      <selection activeCell="AM5" sqref="AM5:AP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2333</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5"/>
      <c r="Q5" s="1216"/>
      <c r="R5" s="1216"/>
      <c r="S5" s="1216"/>
      <c r="T5" s="1216"/>
      <c r="U5" s="1216"/>
      <c r="V5" s="1216"/>
      <c r="W5" s="1216"/>
      <c r="X5" s="1217"/>
      <c r="Y5" s="1155"/>
      <c r="Z5" s="1155"/>
      <c r="AA5" s="1155"/>
      <c r="AB5" s="1155"/>
      <c r="AC5" s="1155"/>
      <c r="AD5" s="1155"/>
      <c r="AE5" s="1199"/>
      <c r="AF5" s="1200"/>
      <c r="AG5" s="1200"/>
      <c r="AH5" s="1201"/>
      <c r="AI5" s="1199"/>
      <c r="AJ5" s="1200"/>
      <c r="AK5" s="1200"/>
      <c r="AL5" s="1201"/>
      <c r="AM5" s="1202">
        <f>AE5-AI5</f>
        <v>0</v>
      </c>
      <c r="AN5" s="1203"/>
      <c r="AO5" s="1203"/>
      <c r="AP5" s="1204"/>
      <c r="AS5" s="83"/>
      <c r="AT5" s="1185"/>
      <c r="AU5" s="1185"/>
      <c r="AV5" s="1185"/>
      <c r="AW5" s="1185"/>
      <c r="AX5" s="1185"/>
      <c r="AY5" s="1185"/>
      <c r="AZ5" s="1185"/>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
      </c>
      <c r="W8" s="1206"/>
      <c r="X8" s="1206"/>
      <c r="Y8" s="1206"/>
      <c r="Z8" s="1207"/>
      <c r="AA8" s="1187" t="str">
        <f>IFERROR(VLOOKUP(AS1,【参考】数式用2!E6:L23,4,FALSE),"")</f>
        <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8" t="str">
        <f>IFERROR(VLOOKUP(Y5,【参考】数式用!$A$5:$AB$37,MATCH(V8,【参考】数式用!$B$4:$AB$4,0)+1,FALSE),"")</f>
        <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7" t="str">
        <f>IFERROR(VLOOKUP(AS1,【参考】数式用2!E6:L23,6,FALSE),"")</f>
        <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4" t="str">
        <f>IFERROR(VLOOKUP(Y5,【参考】数式用!$A$5:$AB$37,MATCH(V11,【参考】数式用!$B$4:$AB$4,0)+1,FALSE),"")</f>
        <v/>
      </c>
      <c r="W12" s="1214"/>
      <c r="X12" s="1214"/>
      <c r="Y12" s="1214"/>
      <c r="Z12" s="1214"/>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1" t="str">
        <f>IFERROR(VLOOKUP(AS1,【参考】数式用2!E6:L23,8,FALSE),"")</f>
        <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IFERROR(IF(G9="","",IF(AND(AH61=1,AH62=1,AH63=1),"特定加算Ⅰ",IF(AND(AH61=1,AH62=2,AH63=1),"特定加算Ⅱ",IF(OR(AH61=2,AH62=2,AH63=2),"特定加算なし","")))),"")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8" priority="24">
      <formula>OR($AS$36="－",$AS$36="")</formula>
    </cfRule>
  </conditionalFormatting>
  <conditionalFormatting sqref="AS40:BH42">
    <cfRule type="expression" dxfId="27" priority="23">
      <formula>OR($AS$40="－",$AS$40="")</formula>
    </cfRule>
  </conditionalFormatting>
  <conditionalFormatting sqref="AS44:BH45">
    <cfRule type="expression" dxfId="26" priority="22">
      <formula>OR($AS$44="－",$AS$44="")</formula>
    </cfRule>
  </conditionalFormatting>
  <conditionalFormatting sqref="V21:AP22">
    <cfRule type="expression" dxfId="25" priority="25">
      <formula>$L$9="ベア加算"</formula>
    </cfRule>
  </conditionalFormatting>
  <conditionalFormatting sqref="B21:U22">
    <cfRule type="expression" dxfId="24" priority="26">
      <formula>$L$9="ベア加算"</formula>
    </cfRule>
  </conditionalFormatting>
  <conditionalFormatting sqref="B12:S12">
    <cfRule type="expression" dxfId="23" priority="21">
      <formula>OR($B$9="",$G$9="",$L$9="")</formula>
    </cfRule>
  </conditionalFormatting>
  <conditionalFormatting sqref="V10:AP12">
    <cfRule type="expression" dxfId="22" priority="20">
      <formula>$V$11=""</formula>
    </cfRule>
  </conditionalFormatting>
  <conditionalFormatting sqref="V13:AP16">
    <cfRule type="expression" dxfId="21" priority="19">
      <formula>$V$14=""</formula>
    </cfRule>
  </conditionalFormatting>
  <conditionalFormatting sqref="AS20:BH22">
    <cfRule type="expression" dxfId="20" priority="27">
      <formula>OR($AS$20="－",$AS$20="")</formula>
    </cfRule>
  </conditionalFormatting>
  <conditionalFormatting sqref="AT14:AZ16">
    <cfRule type="expression" dxfId="19" priority="18">
      <formula>$V$14=""</formula>
    </cfRule>
  </conditionalFormatting>
  <conditionalFormatting sqref="AT11:AZ12">
    <cfRule type="expression" dxfId="18" priority="17">
      <formula>$V$11=""</formula>
    </cfRule>
  </conditionalFormatting>
  <conditionalFormatting sqref="P5">
    <cfRule type="expression" dxfId="17" priority="16">
      <formula>OR($Y$5="訪問型サービス（総合事業）",$Y$5="通所型サービス（総合事業）")</formula>
    </cfRule>
  </conditionalFormatting>
  <conditionalFormatting sqref="P15">
    <cfRule type="expression" dxfId="16" priority="15">
      <formula>OR($P$15&lt;1,$P$15&gt;12)</formula>
    </cfRule>
  </conditionalFormatting>
  <conditionalFormatting sqref="B8:S11 V7:Z16 AA8:AP9 AA11:AP12 AA14:AP16 V20:Z45">
    <cfRule type="expression" dxfId="15" priority="14">
      <formula>$F$15&lt;&gt;4</formula>
    </cfRule>
  </conditionalFormatting>
  <conditionalFormatting sqref="AA21:AB45 AA48:AB50">
    <cfRule type="expression" dxfId="14" priority="29">
      <formula>AND($F$15&lt;&gt;4,$F$15&lt;&gt;5)</formula>
    </cfRule>
  </conditionalFormatting>
  <conditionalFormatting sqref="AC20:AH45">
    <cfRule type="expression" dxfId="13" priority="2">
      <formula>AND($F$15&lt;&gt;4,$F$15&lt;&gt;5)</formula>
    </cfRule>
  </conditionalFormatting>
  <conditionalFormatting sqref="V7:Z16 AA8:AP9 AA11:AP12 AA14:AP16 V20:Z45">
    <cfRule type="expression" dxfId="12" priority="13">
      <formula>$B$9="処遇加算なし"</formula>
    </cfRule>
  </conditionalFormatting>
  <conditionalFormatting sqref="G9:S9">
    <cfRule type="expression" dxfId="11" priority="12">
      <formula>$B$9="処遇加算なし"</formula>
    </cfRule>
  </conditionalFormatting>
  <conditionalFormatting sqref="G10:S11">
    <cfRule type="expression" dxfId="10" priority="11">
      <formula>$B$9="処遇加算なし"</formula>
    </cfRule>
  </conditionalFormatting>
  <conditionalFormatting sqref="AD24:AH24">
    <cfRule type="expression" dxfId="9" priority="10">
      <formula>AND($F$15&lt;&gt;4,$F$15&lt;&gt;5)</formula>
    </cfRule>
  </conditionalFormatting>
  <conditionalFormatting sqref="AD28:AH28">
    <cfRule type="expression" dxfId="8" priority="9">
      <formula>AND($F$15&lt;&gt;4,$F$15&lt;&gt;5)</formula>
    </cfRule>
  </conditionalFormatting>
  <conditionalFormatting sqref="AD32:AH32">
    <cfRule type="expression" dxfId="7" priority="8">
      <formula>AND($F$15&lt;&gt;4,$F$15&lt;&gt;5)</formula>
    </cfRule>
  </conditionalFormatting>
  <conditionalFormatting sqref="AS24:BH26">
    <cfRule type="expression" dxfId="6" priority="7">
      <formula>OR($AS$24="－",$AS$24="")</formula>
    </cfRule>
  </conditionalFormatting>
  <conditionalFormatting sqref="AS28:BH30">
    <cfRule type="expression" dxfId="5" priority="6">
      <formula>OR($AS$28="－",$AS$28="")</formula>
    </cfRule>
  </conditionalFormatting>
  <conditionalFormatting sqref="AS32:BH34">
    <cfRule type="expression" dxfId="4" priority="5">
      <formula>OR($AS$32="－",$AS$32="")</formula>
    </cfRule>
  </conditionalFormatting>
  <conditionalFormatting sqref="AL41:AP41">
    <cfRule type="expression" dxfId="3" priority="4">
      <formula>$AP$62=2</formula>
    </cfRule>
  </conditionalFormatting>
  <conditionalFormatting sqref="AD41:AH41">
    <cfRule type="expression" dxfId="2" priority="3">
      <formula>$AH$62=2</formula>
    </cfRule>
  </conditionalFormatting>
  <conditionalFormatting sqref="AG37:AH37">
    <cfRule type="expression" dxfId="1"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0"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42C6F2CC-3575-4DAA-B6E9-B7985514776C}">
      <formula1>0</formula1>
    </dataValidation>
    <dataValidation type="list" allowBlank="1" showInputMessage="1" showErrorMessage="1" sqref="AL41:AP41" xr:uid="{FACA2B58-490D-4AA9-B0FB-0F070C5AC533}">
      <formula1>INDIRECT(BF1)</formula1>
    </dataValidation>
    <dataValidation type="list" allowBlank="1" showInputMessage="1" showErrorMessage="1" sqref="AD41:AH41" xr:uid="{66AF5716-EB59-4A00-B291-153497D5CB9A}">
      <formula1>INDIRECT(BF1)</formula1>
    </dataValidation>
    <dataValidation type="textLength" operator="equal" allowBlank="1" showInputMessage="1" showErrorMessage="1" error="10桁の介護保険事業所番号を入力してください。_x000a_（桁数が異なるとエラーになります）" sqref="B5:F5" xr:uid="{26360ED3-EDF2-470E-8238-0483F21EAF75}">
      <formula1>10</formula1>
    </dataValidation>
    <dataValidation type="list" allowBlank="1" showInputMessage="1" showErrorMessage="1" sqref="K15:K16 D15:D16" xr:uid="{22238963-3A63-4B30-8BDF-AA37ACD67BC0}">
      <formula1>"6,7"</formula1>
    </dataValidation>
    <dataValidation type="list" allowBlank="1" showInputMessage="1" showErrorMessage="1" sqref="M15:M16" xr:uid="{DDAD50BF-0E3D-45C3-89C7-F285CCCD5DD9}">
      <formula1>"1,2,3,6,7,8,9,10,11,12"</formula1>
    </dataValidation>
    <dataValidation type="list" allowBlank="1" showInputMessage="1" showErrorMessage="1" sqref="M5:O5" xr:uid="{F7C9D8A9-3831-4F52-B55C-CB2A5AE904CC}">
      <formula1>INDIRECT(J5)</formula1>
    </dataValidation>
    <dataValidation type="list" allowBlank="1" showInputMessage="1" showErrorMessage="1" sqref="Y5:AD5" xr:uid="{A6154D3C-3D53-4386-AA84-8E8F12D697B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9634"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9635"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9636"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9637"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9638"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9639"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9640"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9641"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9642"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9643"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9644"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9645"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9646"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9647"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9648"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9649"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9650"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9651"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9652"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9653"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9654"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9655"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9656"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9657"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9658"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9659"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9660"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9661"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9662" r:id="rId33" name="Option Button 30">
              <controlPr defaultSize="0" autoFill="0" autoLine="0" autoPict="0">
                <anchor moveWithCells="1">
                  <from>
                    <xdr:col>35</xdr:col>
                    <xdr:colOff>123825</xdr:colOff>
                    <xdr:row>39</xdr:row>
                    <xdr:rowOff>0</xdr:rowOff>
                  </from>
                  <to>
                    <xdr:col>37</xdr:col>
                    <xdr:colOff>28575</xdr:colOff>
                    <xdr:row>39</xdr:row>
                    <xdr:rowOff>209550</xdr:rowOff>
                  </to>
                </anchor>
              </controlPr>
            </control>
          </mc:Choice>
        </mc:AlternateContent>
        <mc:AlternateContent xmlns:mc="http://schemas.openxmlformats.org/markup-compatibility/2006">
          <mc:Choice Requires="x14">
            <control shapeId="69663"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9664"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9665"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9666"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9667"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9668"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9669"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9670"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9671"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9672"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9673"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9674"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9675"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9676"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9677"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9678"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9679"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9680"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9681"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D7F3C65-26E2-4AEC-887C-5C19DE9FC98C}">
          <x14:formula1>
            <xm:f>【参考】数式用!$B$4:$E$4</xm:f>
          </x14:formula1>
          <xm:sqref>B9:F9</xm:sqref>
        </x14:dataValidation>
        <x14:dataValidation type="list" allowBlank="1" showInputMessage="1" showErrorMessage="1" xr:uid="{A76D8559-1001-4A33-82FD-2AE081295233}">
          <x14:formula1>
            <xm:f>【参考】数式用!$F$4:$H$4</xm:f>
          </x14:formula1>
          <xm:sqref>G9</xm:sqref>
        </x14:dataValidation>
        <x14:dataValidation type="list" allowBlank="1" showInputMessage="1" showErrorMessage="1" xr:uid="{79F0AB75-0214-452E-8ECE-D4EAF6A0A1E0}">
          <x14:formula1>
            <xm:f>【参考】数式用!$I$4:$J$4</xm:f>
          </x14:formula1>
          <xm:sqref>L9</xm:sqref>
        </x14:dataValidation>
        <x14:dataValidation type="list" allowBlank="1" showInputMessage="1" showErrorMessage="1" xr:uid="{FD46CA55-AC52-4C5B-A20F-720419EA38DD}">
          <x14:formula1>
            <xm:f>【参考】数式用3!$A$3:$A$49</xm:f>
          </x14:formula1>
          <xm:sqref>J5:L5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codeName="Sheet9">
    <pageSetUpPr fitToPage="1"/>
  </sheetPr>
  <dimension ref="A1:AR39"/>
  <sheetViews>
    <sheetView topLeftCell="AI1" zoomScale="80" zoomScaleNormal="80" zoomScaleSheetLayoutView="85" workbookViewId="0">
      <selection activeCell="AC50" sqref="AC50:AH50"/>
    </sheetView>
  </sheetViews>
  <sheetFormatPr defaultColWidth="9" defaultRowHeight="13.5"/>
  <cols>
    <col min="1" max="1" width="42.75" style="448" customWidth="1"/>
    <col min="2" max="28" width="6.75" style="448" customWidth="1"/>
    <col min="29" max="29" width="12" style="448" customWidth="1"/>
    <col min="30" max="30" width="8" style="448" customWidth="1"/>
    <col min="31" max="31" width="46.375" style="448" customWidth="1"/>
    <col min="32" max="32" width="26.875" style="448" customWidth="1"/>
    <col min="33" max="33" width="9.125" style="448" customWidth="1"/>
    <col min="34" max="34" width="38.375" style="448" customWidth="1"/>
    <col min="35" max="35" width="38.625" style="448" customWidth="1"/>
    <col min="36" max="36" width="9" style="448"/>
    <col min="37" max="37" width="16.75" style="448" customWidth="1"/>
    <col min="38" max="42" width="9" style="448"/>
    <col min="43" max="43" width="48.5" style="448" customWidth="1"/>
    <col min="44" max="44" width="104.375" style="448" customWidth="1"/>
    <col min="45" max="16384" width="9" style="448"/>
  </cols>
  <sheetData>
    <row r="1" spans="1:44" ht="14.25" thickBot="1">
      <c r="A1" s="447" t="s">
        <v>218</v>
      </c>
      <c r="B1" s="447"/>
      <c r="C1" s="447"/>
      <c r="D1" s="447"/>
      <c r="E1" s="447"/>
      <c r="AD1" s="449"/>
      <c r="AE1" s="447" t="s">
        <v>2109</v>
      </c>
      <c r="AH1" s="448" t="s">
        <v>219</v>
      </c>
      <c r="AK1" s="448" t="s">
        <v>220</v>
      </c>
      <c r="AM1" s="450" t="s">
        <v>221</v>
      </c>
      <c r="AO1" s="447" t="s">
        <v>222</v>
      </c>
    </row>
    <row r="2" spans="1:44" ht="36.75" customHeight="1" thickBot="1">
      <c r="A2" s="1231" t="s">
        <v>224</v>
      </c>
      <c r="B2" s="1233" t="s">
        <v>2239</v>
      </c>
      <c r="C2" s="1234"/>
      <c r="D2" s="1234"/>
      <c r="E2" s="1235"/>
      <c r="F2" s="1236" t="s">
        <v>2240</v>
      </c>
      <c r="G2" s="1237"/>
      <c r="H2" s="1237"/>
      <c r="I2" s="1231" t="s">
        <v>2241</v>
      </c>
      <c r="J2" s="1238"/>
      <c r="K2" s="1241" t="s">
        <v>2242</v>
      </c>
      <c r="L2" s="1242"/>
      <c r="M2" s="1242"/>
      <c r="N2" s="1242"/>
      <c r="O2" s="1242"/>
      <c r="P2" s="1242"/>
      <c r="Q2" s="1242"/>
      <c r="R2" s="1242"/>
      <c r="S2" s="1242"/>
      <c r="T2" s="1242"/>
      <c r="U2" s="1242"/>
      <c r="V2" s="1242"/>
      <c r="W2" s="1242"/>
      <c r="X2" s="1242"/>
      <c r="Y2" s="1242"/>
      <c r="Z2" s="1242"/>
      <c r="AA2" s="1242"/>
      <c r="AB2" s="1243"/>
      <c r="AC2" s="1228" t="s">
        <v>2243</v>
      </c>
      <c r="AD2" s="449"/>
      <c r="AE2" s="1224" t="s">
        <v>224</v>
      </c>
      <c r="AF2" s="1226" t="s">
        <v>2277</v>
      </c>
      <c r="AH2" s="444" t="s">
        <v>2244</v>
      </c>
      <c r="AI2" s="445" t="s">
        <v>2244</v>
      </c>
      <c r="AK2" s="451" t="s">
        <v>181</v>
      </c>
      <c r="AM2" s="451" t="s">
        <v>16</v>
      </c>
      <c r="AO2" s="452" t="s">
        <v>226</v>
      </c>
      <c r="AQ2" s="1218" t="s">
        <v>2008</v>
      </c>
      <c r="AR2" s="1221" t="s">
        <v>225</v>
      </c>
    </row>
    <row r="3" spans="1:44" ht="51.75" customHeight="1" thickBot="1">
      <c r="A3" s="1232"/>
      <c r="B3" s="1244" t="s">
        <v>228</v>
      </c>
      <c r="C3" s="1245"/>
      <c r="D3" s="1245"/>
      <c r="E3" s="1246"/>
      <c r="F3" s="1247" t="s">
        <v>229</v>
      </c>
      <c r="G3" s="1247"/>
      <c r="H3" s="1247"/>
      <c r="I3" s="1239"/>
      <c r="J3" s="1240"/>
      <c r="K3" s="1248" t="s">
        <v>230</v>
      </c>
      <c r="L3" s="1249"/>
      <c r="M3" s="1249"/>
      <c r="N3" s="1249"/>
      <c r="O3" s="1249"/>
      <c r="P3" s="1249"/>
      <c r="Q3" s="1249"/>
      <c r="R3" s="1249"/>
      <c r="S3" s="1249"/>
      <c r="T3" s="1249"/>
      <c r="U3" s="1249"/>
      <c r="V3" s="1249"/>
      <c r="W3" s="1249"/>
      <c r="X3" s="1249"/>
      <c r="Y3" s="1249"/>
      <c r="Z3" s="1249"/>
      <c r="AA3" s="1249"/>
      <c r="AB3" s="1250"/>
      <c r="AC3" s="1229"/>
      <c r="AD3" s="449"/>
      <c r="AE3" s="1225"/>
      <c r="AF3" s="1227"/>
      <c r="AH3" s="443" t="s">
        <v>2245</v>
      </c>
      <c r="AI3" s="446" t="s">
        <v>2245</v>
      </c>
      <c r="AK3" s="453"/>
      <c r="AM3" s="453"/>
      <c r="AO3" s="454" t="s">
        <v>18</v>
      </c>
      <c r="AQ3" s="1219"/>
      <c r="AR3" s="1222"/>
    </row>
    <row r="4" spans="1:44" ht="41.25" customHeight="1" thickBot="1">
      <c r="A4" s="1232"/>
      <c r="B4" s="455" t="s">
        <v>7</v>
      </c>
      <c r="C4" s="456" t="s">
        <v>231</v>
      </c>
      <c r="D4" s="456" t="s">
        <v>232</v>
      </c>
      <c r="E4" s="457" t="s">
        <v>233</v>
      </c>
      <c r="F4" s="458" t="s">
        <v>234</v>
      </c>
      <c r="G4" s="459" t="s">
        <v>8</v>
      </c>
      <c r="H4" s="459" t="s">
        <v>11</v>
      </c>
      <c r="I4" s="460" t="s">
        <v>13</v>
      </c>
      <c r="J4" s="461" t="s">
        <v>9</v>
      </c>
      <c r="K4" s="462" t="s">
        <v>235</v>
      </c>
      <c r="L4" s="463" t="s">
        <v>236</v>
      </c>
      <c r="M4" s="463" t="s">
        <v>238</v>
      </c>
      <c r="N4" s="463" t="s">
        <v>240</v>
      </c>
      <c r="O4" s="463" t="s">
        <v>2023</v>
      </c>
      <c r="P4" s="463" t="s">
        <v>2024</v>
      </c>
      <c r="Q4" s="463" t="s">
        <v>2025</v>
      </c>
      <c r="R4" s="463" t="s">
        <v>2026</v>
      </c>
      <c r="S4" s="463" t="s">
        <v>2027</v>
      </c>
      <c r="T4" s="463" t="s">
        <v>2028</v>
      </c>
      <c r="U4" s="463" t="s">
        <v>2029</v>
      </c>
      <c r="V4" s="463" t="s">
        <v>2030</v>
      </c>
      <c r="W4" s="463" t="s">
        <v>2351</v>
      </c>
      <c r="X4" s="463" t="s">
        <v>2350</v>
      </c>
      <c r="Y4" s="463" t="s">
        <v>2347</v>
      </c>
      <c r="Z4" s="463" t="s">
        <v>2346</v>
      </c>
      <c r="AA4" s="463" t="s">
        <v>2348</v>
      </c>
      <c r="AB4" s="464" t="s">
        <v>2349</v>
      </c>
      <c r="AC4" s="1230"/>
      <c r="AD4" s="449"/>
      <c r="AE4" s="1225"/>
      <c r="AF4" s="1227"/>
      <c r="AH4" s="443" t="s">
        <v>2280</v>
      </c>
      <c r="AI4" s="446" t="s">
        <v>2280</v>
      </c>
      <c r="AO4" s="454" t="s">
        <v>237</v>
      </c>
      <c r="AQ4" s="1220"/>
      <c r="AR4" s="1223"/>
    </row>
    <row r="5" spans="1:44">
      <c r="A5" s="441" t="s">
        <v>2244</v>
      </c>
      <c r="B5" s="465">
        <v>0.27400000000000002</v>
      </c>
      <c r="C5" s="466">
        <v>0.2</v>
      </c>
      <c r="D5" s="466">
        <v>0.111</v>
      </c>
      <c r="E5" s="467">
        <v>0</v>
      </c>
      <c r="F5" s="468">
        <v>7.0000000000000007E-2</v>
      </c>
      <c r="G5" s="466">
        <v>5.5E-2</v>
      </c>
      <c r="H5" s="469">
        <v>0</v>
      </c>
      <c r="I5" s="465">
        <v>4.4999999999999998E-2</v>
      </c>
      <c r="J5" s="467">
        <v>0</v>
      </c>
      <c r="K5" s="470">
        <v>0.41700000000000004</v>
      </c>
      <c r="L5" s="471">
        <v>0.40200000000000002</v>
      </c>
      <c r="M5" s="471">
        <v>0.34700000000000003</v>
      </c>
      <c r="N5" s="471">
        <v>0.27300000000000002</v>
      </c>
      <c r="O5" s="471">
        <v>0.37200000000000005</v>
      </c>
      <c r="P5" s="471">
        <v>0.34300000000000003</v>
      </c>
      <c r="Q5" s="471">
        <v>0.35700000000000004</v>
      </c>
      <c r="R5" s="471">
        <v>0.32800000000000001</v>
      </c>
      <c r="S5" s="471">
        <v>0.29800000000000004</v>
      </c>
      <c r="T5" s="471">
        <v>0.28300000000000003</v>
      </c>
      <c r="U5" s="471">
        <v>0.254</v>
      </c>
      <c r="V5" s="471">
        <v>0.30200000000000005</v>
      </c>
      <c r="W5" s="471">
        <v>0.23900000000000002</v>
      </c>
      <c r="X5" s="471">
        <v>0.20899999999999999</v>
      </c>
      <c r="Y5" s="471">
        <v>0.22800000000000001</v>
      </c>
      <c r="Z5" s="471">
        <v>0.19400000000000001</v>
      </c>
      <c r="AA5" s="471">
        <v>0.184</v>
      </c>
      <c r="AB5" s="472">
        <v>0.13900000000000001</v>
      </c>
      <c r="AC5" s="473">
        <v>2.8000000000000001E-2</v>
      </c>
      <c r="AD5" s="449"/>
      <c r="AE5" s="443" t="s">
        <v>2244</v>
      </c>
      <c r="AF5" s="474" t="s">
        <v>2278</v>
      </c>
      <c r="AH5" s="443" t="s">
        <v>2281</v>
      </c>
      <c r="AI5" s="446" t="s">
        <v>2281</v>
      </c>
      <c r="AK5" s="451" t="s">
        <v>181</v>
      </c>
      <c r="AO5" s="454" t="s">
        <v>239</v>
      </c>
      <c r="AQ5" s="443" t="s">
        <v>2244</v>
      </c>
      <c r="AR5" s="474" t="s">
        <v>2316</v>
      </c>
    </row>
    <row r="6" spans="1:44" ht="14.25" thickBot="1">
      <c r="A6" s="441" t="s">
        <v>2245</v>
      </c>
      <c r="B6" s="465">
        <v>0.2</v>
      </c>
      <c r="C6" s="466">
        <v>0.14599999999999999</v>
      </c>
      <c r="D6" s="466">
        <v>8.1000000000000003E-2</v>
      </c>
      <c r="E6" s="467">
        <v>0</v>
      </c>
      <c r="F6" s="468">
        <v>7.0000000000000007E-2</v>
      </c>
      <c r="G6" s="466">
        <v>5.5E-2</v>
      </c>
      <c r="H6" s="469">
        <v>0</v>
      </c>
      <c r="I6" s="465">
        <v>4.4999999999999998E-2</v>
      </c>
      <c r="J6" s="467">
        <v>0</v>
      </c>
      <c r="K6" s="470">
        <v>0.34300000000000003</v>
      </c>
      <c r="L6" s="471">
        <v>0.32800000000000001</v>
      </c>
      <c r="M6" s="471">
        <v>0.27300000000000002</v>
      </c>
      <c r="N6" s="471">
        <v>0.219</v>
      </c>
      <c r="O6" s="471">
        <v>0.29800000000000004</v>
      </c>
      <c r="P6" s="471">
        <v>0.28900000000000003</v>
      </c>
      <c r="Q6" s="471">
        <v>0.28300000000000003</v>
      </c>
      <c r="R6" s="471">
        <v>0.27400000000000002</v>
      </c>
      <c r="S6" s="471">
        <v>0.24399999999999999</v>
      </c>
      <c r="T6" s="471">
        <v>0.22899999999999998</v>
      </c>
      <c r="U6" s="471">
        <v>0.224</v>
      </c>
      <c r="V6" s="471">
        <v>0.22800000000000001</v>
      </c>
      <c r="W6" s="471">
        <v>0.20899999999999999</v>
      </c>
      <c r="X6" s="471">
        <v>0.17900000000000002</v>
      </c>
      <c r="Y6" s="471">
        <v>0.17399999999999999</v>
      </c>
      <c r="Z6" s="471">
        <v>0.16400000000000001</v>
      </c>
      <c r="AA6" s="471">
        <v>0.154</v>
      </c>
      <c r="AB6" s="472">
        <v>0.109</v>
      </c>
      <c r="AC6" s="473">
        <v>2.8000000000000001E-2</v>
      </c>
      <c r="AD6" s="449"/>
      <c r="AE6" s="443" t="s">
        <v>2245</v>
      </c>
      <c r="AF6" s="474" t="s">
        <v>2279</v>
      </c>
      <c r="AH6" s="443" t="s">
        <v>2282</v>
      </c>
      <c r="AI6" s="446" t="s">
        <v>2282</v>
      </c>
      <c r="AK6" s="475" t="s">
        <v>241</v>
      </c>
      <c r="AO6" s="476"/>
      <c r="AQ6" s="443" t="s">
        <v>2245</v>
      </c>
      <c r="AR6" s="474" t="s">
        <v>2316</v>
      </c>
    </row>
    <row r="7" spans="1:44" ht="14.25" thickBot="1">
      <c r="A7" s="441" t="s">
        <v>2246</v>
      </c>
      <c r="B7" s="465">
        <v>0.27400000000000002</v>
      </c>
      <c r="C7" s="466">
        <v>0.2</v>
      </c>
      <c r="D7" s="466">
        <v>0.111</v>
      </c>
      <c r="E7" s="467">
        <v>0</v>
      </c>
      <c r="F7" s="468">
        <v>7.0000000000000007E-2</v>
      </c>
      <c r="G7" s="466">
        <v>5.5E-2</v>
      </c>
      <c r="H7" s="469">
        <v>0</v>
      </c>
      <c r="I7" s="465">
        <v>4.4999999999999998E-2</v>
      </c>
      <c r="J7" s="467">
        <v>0</v>
      </c>
      <c r="K7" s="470">
        <v>0.41700000000000004</v>
      </c>
      <c r="L7" s="471">
        <v>0.40200000000000002</v>
      </c>
      <c r="M7" s="471">
        <v>0.34700000000000003</v>
      </c>
      <c r="N7" s="471">
        <v>0.27300000000000002</v>
      </c>
      <c r="O7" s="471">
        <v>0.37200000000000005</v>
      </c>
      <c r="P7" s="471">
        <v>0.34300000000000003</v>
      </c>
      <c r="Q7" s="471">
        <v>0.35700000000000004</v>
      </c>
      <c r="R7" s="471">
        <v>0.32800000000000001</v>
      </c>
      <c r="S7" s="471">
        <v>0.29800000000000004</v>
      </c>
      <c r="T7" s="471">
        <v>0.28300000000000003</v>
      </c>
      <c r="U7" s="471">
        <v>0.254</v>
      </c>
      <c r="V7" s="471">
        <v>0.30200000000000005</v>
      </c>
      <c r="W7" s="471">
        <v>0.23900000000000002</v>
      </c>
      <c r="X7" s="471">
        <v>0.20899999999999999</v>
      </c>
      <c r="Y7" s="471">
        <v>0.22800000000000001</v>
      </c>
      <c r="Z7" s="471">
        <v>0.19400000000000001</v>
      </c>
      <c r="AA7" s="471">
        <v>0.184</v>
      </c>
      <c r="AB7" s="472">
        <v>0.13900000000000001</v>
      </c>
      <c r="AC7" s="473">
        <v>2.8000000000000001E-2</v>
      </c>
      <c r="AD7" s="449"/>
      <c r="AE7" s="443" t="s">
        <v>2280</v>
      </c>
      <c r="AF7" s="474" t="s">
        <v>2279</v>
      </c>
      <c r="AH7" s="443" t="s">
        <v>2284</v>
      </c>
      <c r="AI7" s="446" t="s">
        <v>2284</v>
      </c>
      <c r="AK7" s="453"/>
      <c r="AQ7" s="443" t="s">
        <v>2280</v>
      </c>
      <c r="AR7" s="474" t="s">
        <v>2316</v>
      </c>
    </row>
    <row r="8" spans="1:44">
      <c r="A8" s="441" t="s">
        <v>2247</v>
      </c>
      <c r="B8" s="465">
        <v>0.23899999999999999</v>
      </c>
      <c r="C8" s="466">
        <v>0.17499999999999999</v>
      </c>
      <c r="D8" s="466">
        <v>9.7000000000000003E-2</v>
      </c>
      <c r="E8" s="467">
        <v>0</v>
      </c>
      <c r="F8" s="468">
        <v>7.0000000000000007E-2</v>
      </c>
      <c r="G8" s="466">
        <v>5.5E-2</v>
      </c>
      <c r="H8" s="469">
        <v>0</v>
      </c>
      <c r="I8" s="465">
        <v>4.4999999999999998E-2</v>
      </c>
      <c r="J8" s="467">
        <v>0</v>
      </c>
      <c r="K8" s="470">
        <v>0.38200000000000001</v>
      </c>
      <c r="L8" s="471">
        <v>0.36699999999999999</v>
      </c>
      <c r="M8" s="471">
        <v>0.312</v>
      </c>
      <c r="N8" s="471">
        <v>0.24799999999999997</v>
      </c>
      <c r="O8" s="471">
        <v>0.33700000000000002</v>
      </c>
      <c r="P8" s="471">
        <v>0.318</v>
      </c>
      <c r="Q8" s="471">
        <v>0.32200000000000001</v>
      </c>
      <c r="R8" s="471">
        <v>0.30299999999999999</v>
      </c>
      <c r="S8" s="471">
        <v>0.27300000000000002</v>
      </c>
      <c r="T8" s="471">
        <v>0.25800000000000001</v>
      </c>
      <c r="U8" s="471">
        <v>0.24000000000000002</v>
      </c>
      <c r="V8" s="471">
        <v>0.26700000000000002</v>
      </c>
      <c r="W8" s="471">
        <v>0.22500000000000001</v>
      </c>
      <c r="X8" s="471">
        <v>0.19500000000000001</v>
      </c>
      <c r="Y8" s="471">
        <v>0.20299999999999999</v>
      </c>
      <c r="Z8" s="471">
        <v>0.18</v>
      </c>
      <c r="AA8" s="471">
        <v>0.17</v>
      </c>
      <c r="AB8" s="472">
        <v>0.125</v>
      </c>
      <c r="AC8" s="473">
        <v>2.8000000000000001E-2</v>
      </c>
      <c r="AD8" s="449"/>
      <c r="AE8" s="443" t="s">
        <v>2281</v>
      </c>
      <c r="AF8" s="474" t="s">
        <v>2279</v>
      </c>
      <c r="AH8" s="443" t="s">
        <v>2286</v>
      </c>
      <c r="AI8" s="446" t="s">
        <v>2286</v>
      </c>
      <c r="AQ8" s="443" t="s">
        <v>2281</v>
      </c>
      <c r="AR8" s="474" t="s">
        <v>2316</v>
      </c>
    </row>
    <row r="9" spans="1:44">
      <c r="A9" s="441" t="s">
        <v>2353</v>
      </c>
      <c r="B9" s="465">
        <v>8.8999999999999996E-2</v>
      </c>
      <c r="C9" s="466">
        <v>6.5000000000000002E-2</v>
      </c>
      <c r="D9" s="466">
        <v>3.5999999999999997E-2</v>
      </c>
      <c r="E9" s="467">
        <v>0</v>
      </c>
      <c r="F9" s="468">
        <v>6.0999999999999999E-2</v>
      </c>
      <c r="G9" s="477" t="s">
        <v>2248</v>
      </c>
      <c r="H9" s="469">
        <v>0</v>
      </c>
      <c r="I9" s="465">
        <v>4.4999999999999998E-2</v>
      </c>
      <c r="J9" s="467">
        <v>0</v>
      </c>
      <c r="K9" s="470">
        <v>0.223</v>
      </c>
      <c r="L9" s="477" t="s">
        <v>2248</v>
      </c>
      <c r="M9" s="471">
        <v>0.16200000000000001</v>
      </c>
      <c r="N9" s="471">
        <v>0.13800000000000001</v>
      </c>
      <c r="O9" s="471">
        <v>0.17799999999999999</v>
      </c>
      <c r="P9" s="471">
        <v>0.19899999999999998</v>
      </c>
      <c r="Q9" s="477" t="s">
        <v>2248</v>
      </c>
      <c r="R9" s="477" t="s">
        <v>2248</v>
      </c>
      <c r="S9" s="471">
        <v>0.154</v>
      </c>
      <c r="T9" s="477" t="s">
        <v>2248</v>
      </c>
      <c r="U9" s="471">
        <v>0.17</v>
      </c>
      <c r="V9" s="471">
        <v>0.11699999999999999</v>
      </c>
      <c r="W9" s="477" t="s">
        <v>2248</v>
      </c>
      <c r="X9" s="471">
        <v>0.125</v>
      </c>
      <c r="Y9" s="471">
        <v>9.2999999999999999E-2</v>
      </c>
      <c r="Z9" s="477" t="s">
        <v>2248</v>
      </c>
      <c r="AA9" s="471">
        <v>0.10899999999999999</v>
      </c>
      <c r="AB9" s="472">
        <v>6.4000000000000001E-2</v>
      </c>
      <c r="AC9" s="473">
        <v>2.8000000000000001E-2</v>
      </c>
      <c r="AD9" s="449"/>
      <c r="AE9" s="443" t="s">
        <v>2282</v>
      </c>
      <c r="AF9" s="474" t="s">
        <v>2283</v>
      </c>
      <c r="AH9" s="443" t="s">
        <v>2251</v>
      </c>
      <c r="AI9" s="446" t="s">
        <v>2251</v>
      </c>
      <c r="AQ9" s="443" t="s">
        <v>2282</v>
      </c>
      <c r="AR9" s="474" t="s">
        <v>2373</v>
      </c>
    </row>
    <row r="10" spans="1:44">
      <c r="A10" s="441" t="s">
        <v>2249</v>
      </c>
      <c r="B10" s="465">
        <v>4.3999999999999997E-2</v>
      </c>
      <c r="C10" s="466">
        <v>3.2000000000000001E-2</v>
      </c>
      <c r="D10" s="466">
        <v>1.7999999999999999E-2</v>
      </c>
      <c r="E10" s="467">
        <v>0</v>
      </c>
      <c r="F10" s="468">
        <v>1.4E-2</v>
      </c>
      <c r="G10" s="466">
        <v>1.2999999999999999E-2</v>
      </c>
      <c r="H10" s="469">
        <v>0</v>
      </c>
      <c r="I10" s="465">
        <v>1.0999999999999999E-2</v>
      </c>
      <c r="J10" s="467">
        <v>0</v>
      </c>
      <c r="K10" s="470">
        <v>8.0999999999999989E-2</v>
      </c>
      <c r="L10" s="471">
        <v>7.9999999999999988E-2</v>
      </c>
      <c r="M10" s="471">
        <v>6.699999999999999E-2</v>
      </c>
      <c r="N10" s="471">
        <v>5.4999999999999993E-2</v>
      </c>
      <c r="O10" s="471">
        <v>6.9999999999999993E-2</v>
      </c>
      <c r="P10" s="471">
        <v>6.8999999999999992E-2</v>
      </c>
      <c r="Q10" s="471">
        <v>6.8999999999999992E-2</v>
      </c>
      <c r="R10" s="471">
        <v>6.7999999999999991E-2</v>
      </c>
      <c r="S10" s="471">
        <v>5.7999999999999996E-2</v>
      </c>
      <c r="T10" s="471">
        <v>5.6999999999999995E-2</v>
      </c>
      <c r="U10" s="471">
        <v>5.4999999999999993E-2</v>
      </c>
      <c r="V10" s="471">
        <v>5.5999999999999994E-2</v>
      </c>
      <c r="W10" s="471">
        <v>5.3999999999999992E-2</v>
      </c>
      <c r="X10" s="471">
        <v>4.3999999999999997E-2</v>
      </c>
      <c r="Y10" s="471">
        <v>4.3999999999999997E-2</v>
      </c>
      <c r="Z10" s="471">
        <v>4.2999999999999997E-2</v>
      </c>
      <c r="AA10" s="471">
        <v>4.0999999999999995E-2</v>
      </c>
      <c r="AB10" s="472">
        <v>0.03</v>
      </c>
      <c r="AC10" s="473">
        <v>1.2E-2</v>
      </c>
      <c r="AD10" s="449"/>
      <c r="AE10" s="443" t="s">
        <v>2284</v>
      </c>
      <c r="AF10" s="474" t="s">
        <v>2285</v>
      </c>
      <c r="AH10" s="443" t="s">
        <v>2287</v>
      </c>
      <c r="AI10" s="446" t="s">
        <v>2287</v>
      </c>
      <c r="AQ10" s="443" t="s">
        <v>2284</v>
      </c>
      <c r="AR10" s="474" t="s">
        <v>2317</v>
      </c>
    </row>
    <row r="11" spans="1:44">
      <c r="A11" s="441" t="s">
        <v>2250</v>
      </c>
      <c r="B11" s="465">
        <v>8.5999999999999993E-2</v>
      </c>
      <c r="C11" s="466">
        <v>6.3E-2</v>
      </c>
      <c r="D11" s="466">
        <v>3.5000000000000003E-2</v>
      </c>
      <c r="E11" s="467">
        <v>0</v>
      </c>
      <c r="F11" s="468">
        <v>2.1000000000000001E-2</v>
      </c>
      <c r="G11" s="477" t="s">
        <v>2248</v>
      </c>
      <c r="H11" s="469">
        <v>0</v>
      </c>
      <c r="I11" s="465">
        <v>2.8000000000000001E-2</v>
      </c>
      <c r="J11" s="467">
        <v>0</v>
      </c>
      <c r="K11" s="470">
        <v>0.159</v>
      </c>
      <c r="L11" s="477" t="s">
        <v>2248</v>
      </c>
      <c r="M11" s="471">
        <v>0.13799999999999998</v>
      </c>
      <c r="N11" s="471">
        <v>0.11499999999999999</v>
      </c>
      <c r="O11" s="471">
        <v>0.13100000000000001</v>
      </c>
      <c r="P11" s="471">
        <v>0.13600000000000001</v>
      </c>
      <c r="Q11" s="477" t="s">
        <v>2248</v>
      </c>
      <c r="R11" s="477" t="s">
        <v>2248</v>
      </c>
      <c r="S11" s="471">
        <v>0.10800000000000001</v>
      </c>
      <c r="T11" s="477" t="s">
        <v>2248</v>
      </c>
      <c r="U11" s="471">
        <v>0.10800000000000001</v>
      </c>
      <c r="V11" s="471">
        <v>0.10999999999999999</v>
      </c>
      <c r="W11" s="477" t="s">
        <v>2248</v>
      </c>
      <c r="X11" s="471">
        <v>8.0000000000000016E-2</v>
      </c>
      <c r="Y11" s="471">
        <v>8.6999999999999994E-2</v>
      </c>
      <c r="Z11" s="477" t="s">
        <v>2248</v>
      </c>
      <c r="AA11" s="471">
        <v>8.6999999999999994E-2</v>
      </c>
      <c r="AB11" s="472">
        <v>5.9000000000000004E-2</v>
      </c>
      <c r="AC11" s="473">
        <v>2.4E-2</v>
      </c>
      <c r="AD11" s="449"/>
      <c r="AE11" s="443" t="s">
        <v>2286</v>
      </c>
      <c r="AF11" s="474" t="s">
        <v>2283</v>
      </c>
      <c r="AH11" s="443" t="s">
        <v>2288</v>
      </c>
      <c r="AI11" s="446" t="s">
        <v>2305</v>
      </c>
      <c r="AQ11" s="443" t="s">
        <v>2286</v>
      </c>
      <c r="AR11" s="474" t="s">
        <v>2373</v>
      </c>
    </row>
    <row r="12" spans="1:44">
      <c r="A12" s="441" t="s">
        <v>2251</v>
      </c>
      <c r="B12" s="465">
        <v>8.5999999999999993E-2</v>
      </c>
      <c r="C12" s="466">
        <v>6.3E-2</v>
      </c>
      <c r="D12" s="466">
        <v>3.5000000000000003E-2</v>
      </c>
      <c r="E12" s="467">
        <v>0</v>
      </c>
      <c r="F12" s="468">
        <v>2.1000000000000001E-2</v>
      </c>
      <c r="G12" s="477" t="s">
        <v>2248</v>
      </c>
      <c r="H12" s="469">
        <v>0</v>
      </c>
      <c r="I12" s="465">
        <v>2.8000000000000001E-2</v>
      </c>
      <c r="J12" s="467">
        <v>0</v>
      </c>
      <c r="K12" s="470">
        <v>0.159</v>
      </c>
      <c r="L12" s="477" t="s">
        <v>2248</v>
      </c>
      <c r="M12" s="471">
        <v>0.13799999999999998</v>
      </c>
      <c r="N12" s="471">
        <v>0.11499999999999999</v>
      </c>
      <c r="O12" s="471">
        <v>0.13100000000000001</v>
      </c>
      <c r="P12" s="471">
        <v>0.13600000000000001</v>
      </c>
      <c r="Q12" s="477" t="s">
        <v>2248</v>
      </c>
      <c r="R12" s="477" t="s">
        <v>2248</v>
      </c>
      <c r="S12" s="471">
        <v>0.10800000000000001</v>
      </c>
      <c r="T12" s="477" t="s">
        <v>2248</v>
      </c>
      <c r="U12" s="471">
        <v>0.10800000000000001</v>
      </c>
      <c r="V12" s="471">
        <v>0.10999999999999999</v>
      </c>
      <c r="W12" s="477" t="s">
        <v>2248</v>
      </c>
      <c r="X12" s="471">
        <v>8.0000000000000016E-2</v>
      </c>
      <c r="Y12" s="471">
        <v>8.6999999999999994E-2</v>
      </c>
      <c r="Z12" s="477" t="s">
        <v>2248</v>
      </c>
      <c r="AA12" s="471">
        <v>8.6999999999999994E-2</v>
      </c>
      <c r="AB12" s="472">
        <v>5.9000000000000004E-2</v>
      </c>
      <c r="AC12" s="473">
        <v>2.4E-2</v>
      </c>
      <c r="AD12" s="449"/>
      <c r="AE12" s="443" t="s">
        <v>2251</v>
      </c>
      <c r="AF12" s="474" t="s">
        <v>2283</v>
      </c>
      <c r="AH12" s="443" t="s">
        <v>2289</v>
      </c>
      <c r="AI12" s="446" t="s">
        <v>2306</v>
      </c>
      <c r="AQ12" s="443" t="s">
        <v>2251</v>
      </c>
      <c r="AR12" s="474" t="s">
        <v>2373</v>
      </c>
    </row>
    <row r="13" spans="1:44">
      <c r="A13" s="441" t="s">
        <v>2252</v>
      </c>
      <c r="B13" s="465">
        <v>6.4000000000000001E-2</v>
      </c>
      <c r="C13" s="466">
        <v>4.7E-2</v>
      </c>
      <c r="D13" s="466">
        <v>2.5999999999999999E-2</v>
      </c>
      <c r="E13" s="467">
        <v>0</v>
      </c>
      <c r="F13" s="468">
        <v>2.1000000000000001E-2</v>
      </c>
      <c r="G13" s="466">
        <v>1.9E-2</v>
      </c>
      <c r="H13" s="469">
        <v>0</v>
      </c>
      <c r="I13" s="465">
        <v>2.8000000000000001E-2</v>
      </c>
      <c r="J13" s="467">
        <v>0</v>
      </c>
      <c r="K13" s="470">
        <v>0.13700000000000001</v>
      </c>
      <c r="L13" s="471">
        <v>0.13500000000000001</v>
      </c>
      <c r="M13" s="471">
        <v>0.11599999999999999</v>
      </c>
      <c r="N13" s="471">
        <v>9.9000000000000005E-2</v>
      </c>
      <c r="O13" s="471">
        <v>0.10900000000000001</v>
      </c>
      <c r="P13" s="471">
        <v>0.12</v>
      </c>
      <c r="Q13" s="471">
        <v>0.10700000000000001</v>
      </c>
      <c r="R13" s="471">
        <v>0.11799999999999999</v>
      </c>
      <c r="S13" s="471">
        <v>9.1999999999999998E-2</v>
      </c>
      <c r="T13" s="471">
        <v>0.09</v>
      </c>
      <c r="U13" s="471">
        <v>9.9000000000000005E-2</v>
      </c>
      <c r="V13" s="471">
        <v>8.7999999999999995E-2</v>
      </c>
      <c r="W13" s="471">
        <v>9.7000000000000003E-2</v>
      </c>
      <c r="X13" s="471">
        <v>7.1000000000000008E-2</v>
      </c>
      <c r="Y13" s="471">
        <v>7.1000000000000008E-2</v>
      </c>
      <c r="Z13" s="471">
        <v>6.9000000000000006E-2</v>
      </c>
      <c r="AA13" s="471">
        <v>7.8E-2</v>
      </c>
      <c r="AB13" s="472">
        <v>0.05</v>
      </c>
      <c r="AC13" s="473">
        <v>2.4E-2</v>
      </c>
      <c r="AD13" s="449"/>
      <c r="AE13" s="443" t="s">
        <v>2287</v>
      </c>
      <c r="AF13" s="474" t="s">
        <v>2285</v>
      </c>
      <c r="AH13" s="443" t="s">
        <v>2255</v>
      </c>
      <c r="AI13" s="446" t="s">
        <v>2255</v>
      </c>
      <c r="AQ13" s="443" t="s">
        <v>2287</v>
      </c>
      <c r="AR13" s="474" t="s">
        <v>2317</v>
      </c>
    </row>
    <row r="14" spans="1:44">
      <c r="A14" s="441" t="s">
        <v>2253</v>
      </c>
      <c r="B14" s="465">
        <v>6.7000000000000004E-2</v>
      </c>
      <c r="C14" s="466">
        <v>4.9000000000000002E-2</v>
      </c>
      <c r="D14" s="466">
        <v>2.7E-2</v>
      </c>
      <c r="E14" s="467">
        <v>0</v>
      </c>
      <c r="F14" s="468">
        <v>0.04</v>
      </c>
      <c r="G14" s="466">
        <v>3.5999999999999997E-2</v>
      </c>
      <c r="H14" s="469">
        <v>0</v>
      </c>
      <c r="I14" s="465">
        <v>1.7999999999999999E-2</v>
      </c>
      <c r="J14" s="467">
        <v>0</v>
      </c>
      <c r="K14" s="470">
        <v>0.13800000000000001</v>
      </c>
      <c r="L14" s="471">
        <v>0.13400000000000001</v>
      </c>
      <c r="M14" s="471">
        <v>9.8000000000000004E-2</v>
      </c>
      <c r="N14" s="471">
        <v>0.08</v>
      </c>
      <c r="O14" s="471">
        <v>0.12000000000000001</v>
      </c>
      <c r="P14" s="471">
        <v>0.12</v>
      </c>
      <c r="Q14" s="471">
        <v>0.11600000000000001</v>
      </c>
      <c r="R14" s="471">
        <v>0.11599999999999999</v>
      </c>
      <c r="S14" s="471">
        <v>0.10199999999999999</v>
      </c>
      <c r="T14" s="471">
        <v>9.799999999999999E-2</v>
      </c>
      <c r="U14" s="471">
        <v>9.8000000000000004E-2</v>
      </c>
      <c r="V14" s="471">
        <v>0.08</v>
      </c>
      <c r="W14" s="471">
        <v>9.4E-2</v>
      </c>
      <c r="X14" s="471">
        <v>0.08</v>
      </c>
      <c r="Y14" s="471">
        <v>6.2E-2</v>
      </c>
      <c r="Z14" s="471">
        <v>7.5999999999999998E-2</v>
      </c>
      <c r="AA14" s="471">
        <v>5.7999999999999996E-2</v>
      </c>
      <c r="AB14" s="472">
        <v>0.04</v>
      </c>
      <c r="AC14" s="473">
        <v>1.2999999999999999E-2</v>
      </c>
      <c r="AD14" s="449"/>
      <c r="AE14" s="443" t="s">
        <v>2288</v>
      </c>
      <c r="AF14" s="474" t="s">
        <v>2285</v>
      </c>
      <c r="AH14" s="443" t="s">
        <v>2290</v>
      </c>
      <c r="AI14" s="446" t="s">
        <v>2290</v>
      </c>
      <c r="AQ14" s="443" t="s">
        <v>2288</v>
      </c>
      <c r="AR14" s="474" t="s">
        <v>2317</v>
      </c>
    </row>
    <row r="15" spans="1:44">
      <c r="A15" s="441" t="s">
        <v>2254</v>
      </c>
      <c r="B15" s="465">
        <v>6.7000000000000004E-2</v>
      </c>
      <c r="C15" s="466">
        <v>4.9000000000000002E-2</v>
      </c>
      <c r="D15" s="466">
        <v>2.7E-2</v>
      </c>
      <c r="E15" s="467">
        <v>0</v>
      </c>
      <c r="F15" s="468">
        <v>0.04</v>
      </c>
      <c r="G15" s="466">
        <v>3.5999999999999997E-2</v>
      </c>
      <c r="H15" s="469">
        <v>0</v>
      </c>
      <c r="I15" s="465">
        <v>1.7999999999999999E-2</v>
      </c>
      <c r="J15" s="467">
        <v>0</v>
      </c>
      <c r="K15" s="470">
        <v>0.13800000000000001</v>
      </c>
      <c r="L15" s="471">
        <v>0.13400000000000001</v>
      </c>
      <c r="M15" s="471">
        <v>9.8000000000000004E-2</v>
      </c>
      <c r="N15" s="471">
        <v>0.08</v>
      </c>
      <c r="O15" s="471">
        <v>0.12000000000000001</v>
      </c>
      <c r="P15" s="471">
        <v>0.12</v>
      </c>
      <c r="Q15" s="471">
        <v>0.11600000000000001</v>
      </c>
      <c r="R15" s="471">
        <v>0.11599999999999999</v>
      </c>
      <c r="S15" s="471">
        <v>0.10199999999999999</v>
      </c>
      <c r="T15" s="471">
        <v>9.799999999999999E-2</v>
      </c>
      <c r="U15" s="471">
        <v>9.8000000000000004E-2</v>
      </c>
      <c r="V15" s="471">
        <v>0.08</v>
      </c>
      <c r="W15" s="471">
        <v>9.4E-2</v>
      </c>
      <c r="X15" s="471">
        <v>0.08</v>
      </c>
      <c r="Y15" s="471">
        <v>6.2E-2</v>
      </c>
      <c r="Z15" s="471">
        <v>7.5999999999999998E-2</v>
      </c>
      <c r="AA15" s="471">
        <v>5.7999999999999996E-2</v>
      </c>
      <c r="AB15" s="472">
        <v>0.04</v>
      </c>
      <c r="AC15" s="473">
        <v>1.2999999999999999E-2</v>
      </c>
      <c r="AD15" s="449"/>
      <c r="AE15" s="443" t="s">
        <v>2289</v>
      </c>
      <c r="AF15" s="474" t="s">
        <v>2285</v>
      </c>
      <c r="AH15" s="443" t="s">
        <v>2291</v>
      </c>
      <c r="AI15" s="446" t="s">
        <v>2291</v>
      </c>
      <c r="AQ15" s="443" t="s">
        <v>2289</v>
      </c>
      <c r="AR15" s="474" t="s">
        <v>2317</v>
      </c>
    </row>
    <row r="16" spans="1:44">
      <c r="A16" s="441" t="s">
        <v>2255</v>
      </c>
      <c r="B16" s="465">
        <v>6.4000000000000001E-2</v>
      </c>
      <c r="C16" s="466">
        <v>4.7E-2</v>
      </c>
      <c r="D16" s="466">
        <v>2.5999999999999999E-2</v>
      </c>
      <c r="E16" s="467">
        <v>0</v>
      </c>
      <c r="F16" s="468">
        <v>1.7000000000000001E-2</v>
      </c>
      <c r="G16" s="466">
        <v>1.4999999999999999E-2</v>
      </c>
      <c r="H16" s="469">
        <v>0</v>
      </c>
      <c r="I16" s="465">
        <v>1.2999999999999999E-2</v>
      </c>
      <c r="J16" s="467">
        <v>0</v>
      </c>
      <c r="K16" s="470">
        <v>0.10299999999999999</v>
      </c>
      <c r="L16" s="471">
        <v>0.10099999999999999</v>
      </c>
      <c r="M16" s="471">
        <v>8.5999999999999993E-2</v>
      </c>
      <c r="N16" s="471">
        <v>6.8999999999999992E-2</v>
      </c>
      <c r="O16" s="477" t="s">
        <v>2248</v>
      </c>
      <c r="P16" s="477" t="s">
        <v>2248</v>
      </c>
      <c r="Q16" s="477" t="s">
        <v>2248</v>
      </c>
      <c r="R16" s="477" t="s">
        <v>2248</v>
      </c>
      <c r="S16" s="477" t="s">
        <v>2248</v>
      </c>
      <c r="T16" s="477" t="s">
        <v>2248</v>
      </c>
      <c r="U16" s="477" t="s">
        <v>2248</v>
      </c>
      <c r="V16" s="477" t="s">
        <v>2248</v>
      </c>
      <c r="W16" s="477" t="s">
        <v>2248</v>
      </c>
      <c r="X16" s="477" t="s">
        <v>2248</v>
      </c>
      <c r="Y16" s="477" t="s">
        <v>2248</v>
      </c>
      <c r="Z16" s="477" t="s">
        <v>2248</v>
      </c>
      <c r="AA16" s="477" t="s">
        <v>2248</v>
      </c>
      <c r="AB16" s="478" t="s">
        <v>2248</v>
      </c>
      <c r="AC16" s="473">
        <v>8.9999999999999993E-3</v>
      </c>
      <c r="AD16" s="449"/>
      <c r="AE16" s="443" t="s">
        <v>2255</v>
      </c>
      <c r="AF16" s="474" t="s">
        <v>2285</v>
      </c>
      <c r="AH16" s="443" t="s">
        <v>2292</v>
      </c>
      <c r="AI16" s="446" t="s">
        <v>2292</v>
      </c>
      <c r="AQ16" s="443" t="s">
        <v>2255</v>
      </c>
      <c r="AR16" s="474" t="s">
        <v>2317</v>
      </c>
    </row>
    <row r="17" spans="1:44">
      <c r="A17" s="441" t="s">
        <v>2256</v>
      </c>
      <c r="B17" s="465">
        <v>6.4000000000000001E-2</v>
      </c>
      <c r="C17" s="466">
        <v>4.7E-2</v>
      </c>
      <c r="D17" s="466">
        <v>2.5999999999999999E-2</v>
      </c>
      <c r="E17" s="467">
        <v>0</v>
      </c>
      <c r="F17" s="468">
        <v>1.7000000000000001E-2</v>
      </c>
      <c r="G17" s="466">
        <v>1.4999999999999999E-2</v>
      </c>
      <c r="H17" s="469">
        <v>0</v>
      </c>
      <c r="I17" s="465">
        <v>1.2999999999999999E-2</v>
      </c>
      <c r="J17" s="467">
        <v>0</v>
      </c>
      <c r="K17" s="470">
        <v>0.10299999999999999</v>
      </c>
      <c r="L17" s="471">
        <v>0.10099999999999999</v>
      </c>
      <c r="M17" s="471">
        <v>8.5999999999999993E-2</v>
      </c>
      <c r="N17" s="471">
        <v>6.8999999999999992E-2</v>
      </c>
      <c r="O17" s="471">
        <v>0.09</v>
      </c>
      <c r="P17" s="471">
        <v>8.5999999999999993E-2</v>
      </c>
      <c r="Q17" s="471">
        <v>8.7999999999999995E-2</v>
      </c>
      <c r="R17" s="471">
        <v>8.3999999999999991E-2</v>
      </c>
      <c r="S17" s="471">
        <v>7.2999999999999995E-2</v>
      </c>
      <c r="T17" s="471">
        <v>7.0999999999999994E-2</v>
      </c>
      <c r="U17" s="471">
        <v>6.4999999999999988E-2</v>
      </c>
      <c r="V17" s="471">
        <v>7.2999999999999995E-2</v>
      </c>
      <c r="W17" s="471">
        <v>6.2999999999999987E-2</v>
      </c>
      <c r="X17" s="471">
        <v>5.1999999999999998E-2</v>
      </c>
      <c r="Y17" s="471">
        <v>5.6000000000000001E-2</v>
      </c>
      <c r="Z17" s="471">
        <v>4.9999999999999996E-2</v>
      </c>
      <c r="AA17" s="471">
        <v>4.8000000000000001E-2</v>
      </c>
      <c r="AB17" s="472">
        <v>3.4999999999999996E-2</v>
      </c>
      <c r="AC17" s="473">
        <v>8.9999999999999993E-3</v>
      </c>
      <c r="AD17" s="449"/>
      <c r="AE17" s="443" t="s">
        <v>2290</v>
      </c>
      <c r="AF17" s="474" t="s">
        <v>2285</v>
      </c>
      <c r="AH17" s="443" t="s">
        <v>2259</v>
      </c>
      <c r="AI17" s="446" t="s">
        <v>2259</v>
      </c>
      <c r="AQ17" s="443" t="s">
        <v>2290</v>
      </c>
      <c r="AR17" s="474" t="s">
        <v>2317</v>
      </c>
    </row>
    <row r="18" spans="1:44">
      <c r="A18" s="441" t="s">
        <v>2257</v>
      </c>
      <c r="B18" s="465">
        <v>5.7000000000000002E-2</v>
      </c>
      <c r="C18" s="466">
        <v>4.1000000000000002E-2</v>
      </c>
      <c r="D18" s="466">
        <v>2.3E-2</v>
      </c>
      <c r="E18" s="467">
        <v>0</v>
      </c>
      <c r="F18" s="468">
        <v>1.7000000000000001E-2</v>
      </c>
      <c r="G18" s="466">
        <v>1.4999999999999999E-2</v>
      </c>
      <c r="H18" s="469">
        <v>0</v>
      </c>
      <c r="I18" s="465">
        <v>1.2999999999999999E-2</v>
      </c>
      <c r="J18" s="467">
        <v>0</v>
      </c>
      <c r="K18" s="470">
        <v>9.6000000000000002E-2</v>
      </c>
      <c r="L18" s="471">
        <v>9.4E-2</v>
      </c>
      <c r="M18" s="471">
        <v>7.9000000000000001E-2</v>
      </c>
      <c r="N18" s="471">
        <v>6.3E-2</v>
      </c>
      <c r="O18" s="471">
        <v>8.3000000000000004E-2</v>
      </c>
      <c r="P18" s="471">
        <v>0.08</v>
      </c>
      <c r="Q18" s="471">
        <v>8.1000000000000003E-2</v>
      </c>
      <c r="R18" s="471">
        <v>7.8E-2</v>
      </c>
      <c r="S18" s="471">
        <v>6.7000000000000004E-2</v>
      </c>
      <c r="T18" s="471">
        <v>6.5000000000000002E-2</v>
      </c>
      <c r="U18" s="471">
        <v>6.2E-2</v>
      </c>
      <c r="V18" s="471">
        <v>6.6000000000000003E-2</v>
      </c>
      <c r="W18" s="471">
        <v>0.06</v>
      </c>
      <c r="X18" s="471">
        <v>4.9000000000000002E-2</v>
      </c>
      <c r="Y18" s="471">
        <v>0.05</v>
      </c>
      <c r="Z18" s="471">
        <v>4.7E-2</v>
      </c>
      <c r="AA18" s="471">
        <v>4.4999999999999998E-2</v>
      </c>
      <c r="AB18" s="472">
        <v>3.2000000000000001E-2</v>
      </c>
      <c r="AC18" s="473">
        <v>8.9999999999999993E-3</v>
      </c>
      <c r="AD18" s="449"/>
      <c r="AE18" s="443" t="s">
        <v>2291</v>
      </c>
      <c r="AF18" s="474" t="s">
        <v>2285</v>
      </c>
      <c r="AH18" s="443" t="s">
        <v>2260</v>
      </c>
      <c r="AI18" s="446" t="s">
        <v>2260</v>
      </c>
      <c r="AQ18" s="443" t="s">
        <v>2291</v>
      </c>
      <c r="AR18" s="474" t="s">
        <v>2317</v>
      </c>
    </row>
    <row r="19" spans="1:44">
      <c r="A19" s="441" t="s">
        <v>2258</v>
      </c>
      <c r="B19" s="465">
        <v>5.3999999999999999E-2</v>
      </c>
      <c r="C19" s="466">
        <v>0.04</v>
      </c>
      <c r="D19" s="466">
        <v>2.1999999999999999E-2</v>
      </c>
      <c r="E19" s="467">
        <v>0</v>
      </c>
      <c r="F19" s="468">
        <v>1.7000000000000001E-2</v>
      </c>
      <c r="G19" s="466">
        <v>1.4999999999999999E-2</v>
      </c>
      <c r="H19" s="469">
        <v>0</v>
      </c>
      <c r="I19" s="465">
        <v>1.2999999999999999E-2</v>
      </c>
      <c r="J19" s="467">
        <v>0</v>
      </c>
      <c r="K19" s="470">
        <v>9.2999999999999999E-2</v>
      </c>
      <c r="L19" s="471">
        <v>9.0999999999999998E-2</v>
      </c>
      <c r="M19" s="471">
        <v>7.5999999999999998E-2</v>
      </c>
      <c r="N19" s="471">
        <v>6.2E-2</v>
      </c>
      <c r="O19" s="471">
        <v>0.08</v>
      </c>
      <c r="P19" s="471">
        <v>7.9000000000000001E-2</v>
      </c>
      <c r="Q19" s="471">
        <v>7.8E-2</v>
      </c>
      <c r="R19" s="471">
        <v>7.6999999999999999E-2</v>
      </c>
      <c r="S19" s="471">
        <v>6.6000000000000003E-2</v>
      </c>
      <c r="T19" s="471">
        <v>6.4000000000000001E-2</v>
      </c>
      <c r="U19" s="471">
        <v>6.0999999999999999E-2</v>
      </c>
      <c r="V19" s="471">
        <v>6.3E-2</v>
      </c>
      <c r="W19" s="471">
        <v>5.8999999999999997E-2</v>
      </c>
      <c r="X19" s="471">
        <v>4.8000000000000001E-2</v>
      </c>
      <c r="Y19" s="471">
        <v>4.9000000000000002E-2</v>
      </c>
      <c r="Z19" s="471">
        <v>4.5999999999999999E-2</v>
      </c>
      <c r="AA19" s="471">
        <v>4.3999999999999997E-2</v>
      </c>
      <c r="AB19" s="472">
        <v>3.1E-2</v>
      </c>
      <c r="AC19" s="473">
        <v>8.9999999999999993E-3</v>
      </c>
      <c r="AD19" s="449"/>
      <c r="AE19" s="443" t="s">
        <v>2292</v>
      </c>
      <c r="AF19" s="474" t="s">
        <v>2285</v>
      </c>
      <c r="AH19" s="443" t="s">
        <v>2261</v>
      </c>
      <c r="AI19" s="446" t="s">
        <v>2307</v>
      </c>
      <c r="AQ19" s="443" t="s">
        <v>2292</v>
      </c>
      <c r="AR19" s="474" t="s">
        <v>2317</v>
      </c>
    </row>
    <row r="20" spans="1:44">
      <c r="A20" s="441" t="s">
        <v>2259</v>
      </c>
      <c r="B20" s="465">
        <v>6.4000000000000001E-2</v>
      </c>
      <c r="C20" s="466">
        <v>4.7E-2</v>
      </c>
      <c r="D20" s="466">
        <v>2.5999999999999999E-2</v>
      </c>
      <c r="E20" s="467">
        <v>0</v>
      </c>
      <c r="F20" s="468">
        <v>1.7000000000000001E-2</v>
      </c>
      <c r="G20" s="477" t="s">
        <v>2248</v>
      </c>
      <c r="H20" s="469">
        <v>0</v>
      </c>
      <c r="I20" s="465">
        <v>1.2999999999999999E-2</v>
      </c>
      <c r="J20" s="467">
        <v>0</v>
      </c>
      <c r="K20" s="470">
        <v>0.10299999999999999</v>
      </c>
      <c r="L20" s="477" t="s">
        <v>2248</v>
      </c>
      <c r="M20" s="471">
        <v>8.5999999999999993E-2</v>
      </c>
      <c r="N20" s="471">
        <v>6.8999999999999992E-2</v>
      </c>
      <c r="O20" s="471">
        <v>0.09</v>
      </c>
      <c r="P20" s="471">
        <v>8.5999999999999993E-2</v>
      </c>
      <c r="Q20" s="477" t="s">
        <v>2248</v>
      </c>
      <c r="R20" s="477" t="s">
        <v>2248</v>
      </c>
      <c r="S20" s="471">
        <v>7.2999999999999995E-2</v>
      </c>
      <c r="T20" s="477" t="s">
        <v>2248</v>
      </c>
      <c r="U20" s="471">
        <v>6.4999999999999988E-2</v>
      </c>
      <c r="V20" s="471">
        <v>7.2999999999999995E-2</v>
      </c>
      <c r="W20" s="477" t="s">
        <v>2248</v>
      </c>
      <c r="X20" s="471">
        <v>5.1999999999999998E-2</v>
      </c>
      <c r="Y20" s="471">
        <v>5.6000000000000001E-2</v>
      </c>
      <c r="Z20" s="477" t="s">
        <v>2248</v>
      </c>
      <c r="AA20" s="471">
        <v>4.8000000000000001E-2</v>
      </c>
      <c r="AB20" s="472">
        <v>3.4999999999999996E-2</v>
      </c>
      <c r="AC20" s="473">
        <v>8.9999999999999993E-3</v>
      </c>
      <c r="AD20" s="449"/>
      <c r="AE20" s="443" t="s">
        <v>2259</v>
      </c>
      <c r="AF20" s="474" t="s">
        <v>2283</v>
      </c>
      <c r="AH20" s="443" t="s">
        <v>2262</v>
      </c>
      <c r="AI20" s="446" t="s">
        <v>2308</v>
      </c>
      <c r="AQ20" s="443" t="s">
        <v>2259</v>
      </c>
      <c r="AR20" s="474" t="s">
        <v>2373</v>
      </c>
    </row>
    <row r="21" spans="1:44">
      <c r="A21" s="441" t="s">
        <v>2260</v>
      </c>
      <c r="B21" s="465">
        <v>6.4000000000000001E-2</v>
      </c>
      <c r="C21" s="466">
        <v>4.7E-2</v>
      </c>
      <c r="D21" s="466">
        <v>2.5999999999999999E-2</v>
      </c>
      <c r="E21" s="467">
        <v>0</v>
      </c>
      <c r="F21" s="468">
        <v>1.7000000000000001E-2</v>
      </c>
      <c r="G21" s="466">
        <v>1.4999999999999999E-2</v>
      </c>
      <c r="H21" s="469">
        <v>0</v>
      </c>
      <c r="I21" s="465">
        <v>1.2999999999999999E-2</v>
      </c>
      <c r="J21" s="467">
        <v>0</v>
      </c>
      <c r="K21" s="470">
        <v>0.10299999999999999</v>
      </c>
      <c r="L21" s="471">
        <v>0.10099999999999999</v>
      </c>
      <c r="M21" s="471">
        <v>8.5999999999999993E-2</v>
      </c>
      <c r="N21" s="471">
        <v>6.8999999999999992E-2</v>
      </c>
      <c r="O21" s="471">
        <v>0.09</v>
      </c>
      <c r="P21" s="471">
        <v>8.5999999999999993E-2</v>
      </c>
      <c r="Q21" s="471">
        <v>8.7999999999999995E-2</v>
      </c>
      <c r="R21" s="471">
        <v>8.3999999999999991E-2</v>
      </c>
      <c r="S21" s="471">
        <v>7.2999999999999995E-2</v>
      </c>
      <c r="T21" s="471">
        <v>7.0999999999999994E-2</v>
      </c>
      <c r="U21" s="471">
        <v>6.4999999999999988E-2</v>
      </c>
      <c r="V21" s="471">
        <v>7.2999999999999995E-2</v>
      </c>
      <c r="W21" s="471">
        <v>6.2999999999999987E-2</v>
      </c>
      <c r="X21" s="471">
        <v>5.1999999999999998E-2</v>
      </c>
      <c r="Y21" s="471">
        <v>5.6000000000000001E-2</v>
      </c>
      <c r="Z21" s="471">
        <v>4.9999999999999996E-2</v>
      </c>
      <c r="AA21" s="471">
        <v>4.8000000000000001E-2</v>
      </c>
      <c r="AB21" s="472">
        <v>3.4999999999999996E-2</v>
      </c>
      <c r="AC21" s="473">
        <v>8.9999999999999993E-3</v>
      </c>
      <c r="AD21" s="449"/>
      <c r="AE21" s="443" t="s">
        <v>2260</v>
      </c>
      <c r="AF21" s="474" t="s">
        <v>2285</v>
      </c>
      <c r="AH21" s="443" t="s">
        <v>2263</v>
      </c>
      <c r="AI21" s="446" t="s">
        <v>2309</v>
      </c>
      <c r="AQ21" s="443" t="s">
        <v>2260</v>
      </c>
      <c r="AR21" s="474" t="s">
        <v>2317</v>
      </c>
    </row>
    <row r="22" spans="1:44">
      <c r="A22" s="441" t="s">
        <v>2261</v>
      </c>
      <c r="B22" s="465">
        <v>8.5999999999999993E-2</v>
      </c>
      <c r="C22" s="466">
        <v>6.3E-2</v>
      </c>
      <c r="D22" s="466">
        <v>3.5000000000000003E-2</v>
      </c>
      <c r="E22" s="467">
        <v>0</v>
      </c>
      <c r="F22" s="468">
        <v>1.9E-2</v>
      </c>
      <c r="G22" s="466">
        <v>1.6E-2</v>
      </c>
      <c r="H22" s="469">
        <v>0</v>
      </c>
      <c r="I22" s="465">
        <v>2.5999999999999999E-2</v>
      </c>
      <c r="J22" s="467">
        <v>0</v>
      </c>
      <c r="K22" s="470">
        <v>0.14700000000000002</v>
      </c>
      <c r="L22" s="471">
        <v>0.14400000000000002</v>
      </c>
      <c r="M22" s="471">
        <v>0.128</v>
      </c>
      <c r="N22" s="471">
        <v>0.105</v>
      </c>
      <c r="O22" s="471">
        <v>0.121</v>
      </c>
      <c r="P22" s="471">
        <v>0.124</v>
      </c>
      <c r="Q22" s="471">
        <v>0.11799999999999999</v>
      </c>
      <c r="R22" s="471">
        <v>0.121</v>
      </c>
      <c r="S22" s="471">
        <v>9.8000000000000004E-2</v>
      </c>
      <c r="T22" s="471">
        <v>9.5000000000000001E-2</v>
      </c>
      <c r="U22" s="471">
        <v>9.6000000000000002E-2</v>
      </c>
      <c r="V22" s="471">
        <v>0.10199999999999999</v>
      </c>
      <c r="W22" s="471">
        <v>9.2999999999999999E-2</v>
      </c>
      <c r="X22" s="471">
        <v>7.0000000000000007E-2</v>
      </c>
      <c r="Y22" s="471">
        <v>7.9000000000000001E-2</v>
      </c>
      <c r="Z22" s="471">
        <v>6.7000000000000004E-2</v>
      </c>
      <c r="AA22" s="471">
        <v>7.6999999999999999E-2</v>
      </c>
      <c r="AB22" s="472">
        <v>5.1000000000000004E-2</v>
      </c>
      <c r="AC22" s="473">
        <v>1.6E-2</v>
      </c>
      <c r="AD22" s="449"/>
      <c r="AE22" s="443" t="s">
        <v>2261</v>
      </c>
      <c r="AF22" s="479" t="s">
        <v>2285</v>
      </c>
      <c r="AH22" s="443" t="s">
        <v>2264</v>
      </c>
      <c r="AI22" s="446" t="s">
        <v>2264</v>
      </c>
      <c r="AQ22" s="443" t="s">
        <v>2261</v>
      </c>
      <c r="AR22" s="474" t="s">
        <v>2317</v>
      </c>
    </row>
    <row r="23" spans="1:44">
      <c r="A23" s="441" t="s">
        <v>2262</v>
      </c>
      <c r="B23" s="465">
        <v>8.5999999999999993E-2</v>
      </c>
      <c r="C23" s="466">
        <v>6.3E-2</v>
      </c>
      <c r="D23" s="466">
        <v>3.5000000000000003E-2</v>
      </c>
      <c r="E23" s="467">
        <v>0</v>
      </c>
      <c r="F23" s="468">
        <v>1.9E-2</v>
      </c>
      <c r="G23" s="466">
        <v>1.6E-2</v>
      </c>
      <c r="H23" s="469">
        <v>0</v>
      </c>
      <c r="I23" s="465">
        <v>2.5999999999999999E-2</v>
      </c>
      <c r="J23" s="467">
        <v>0</v>
      </c>
      <c r="K23" s="470">
        <v>0.14700000000000002</v>
      </c>
      <c r="L23" s="471">
        <v>0.14400000000000002</v>
      </c>
      <c r="M23" s="471">
        <v>0.128</v>
      </c>
      <c r="N23" s="471">
        <v>0.105</v>
      </c>
      <c r="O23" s="471">
        <v>0.121</v>
      </c>
      <c r="P23" s="471">
        <v>0.124</v>
      </c>
      <c r="Q23" s="471">
        <v>0.11799999999999999</v>
      </c>
      <c r="R23" s="471">
        <v>0.121</v>
      </c>
      <c r="S23" s="471">
        <v>9.8000000000000004E-2</v>
      </c>
      <c r="T23" s="471">
        <v>9.5000000000000001E-2</v>
      </c>
      <c r="U23" s="471">
        <v>9.6000000000000002E-2</v>
      </c>
      <c r="V23" s="471">
        <v>0.10199999999999999</v>
      </c>
      <c r="W23" s="471">
        <v>9.2999999999999999E-2</v>
      </c>
      <c r="X23" s="471">
        <v>7.0000000000000007E-2</v>
      </c>
      <c r="Y23" s="471">
        <v>7.9000000000000001E-2</v>
      </c>
      <c r="Z23" s="471">
        <v>6.7000000000000004E-2</v>
      </c>
      <c r="AA23" s="471">
        <v>7.6999999999999999E-2</v>
      </c>
      <c r="AB23" s="472">
        <v>5.1000000000000004E-2</v>
      </c>
      <c r="AC23" s="473">
        <v>1.6E-2</v>
      </c>
      <c r="AD23" s="449"/>
      <c r="AE23" s="443" t="s">
        <v>2262</v>
      </c>
      <c r="AF23" s="480" t="s">
        <v>2285</v>
      </c>
      <c r="AH23" s="443" t="s">
        <v>2265</v>
      </c>
      <c r="AI23" s="446" t="s">
        <v>2265</v>
      </c>
      <c r="AQ23" s="443" t="s">
        <v>2262</v>
      </c>
      <c r="AR23" s="474" t="s">
        <v>2317</v>
      </c>
    </row>
    <row r="24" spans="1:44">
      <c r="A24" s="441" t="s">
        <v>2263</v>
      </c>
      <c r="B24" s="465">
        <v>0.15</v>
      </c>
      <c r="C24" s="466">
        <v>0.11</v>
      </c>
      <c r="D24" s="466">
        <v>6.0999999999999999E-2</v>
      </c>
      <c r="E24" s="467">
        <v>0</v>
      </c>
      <c r="F24" s="468">
        <v>1.9E-2</v>
      </c>
      <c r="G24" s="466">
        <v>1.6E-2</v>
      </c>
      <c r="H24" s="469">
        <v>0</v>
      </c>
      <c r="I24" s="465">
        <v>2.5999999999999999E-2</v>
      </c>
      <c r="J24" s="467">
        <v>0</v>
      </c>
      <c r="K24" s="470">
        <v>0.21099999999999997</v>
      </c>
      <c r="L24" s="471">
        <v>0.20799999999999996</v>
      </c>
      <c r="M24" s="471">
        <v>0.192</v>
      </c>
      <c r="N24" s="471">
        <v>0.15200000000000002</v>
      </c>
      <c r="O24" s="471">
        <v>0.185</v>
      </c>
      <c r="P24" s="471">
        <v>0.17099999999999999</v>
      </c>
      <c r="Q24" s="471">
        <v>0.182</v>
      </c>
      <c r="R24" s="471">
        <v>0.16799999999999998</v>
      </c>
      <c r="S24" s="471">
        <v>0.14500000000000002</v>
      </c>
      <c r="T24" s="471">
        <v>0.14200000000000002</v>
      </c>
      <c r="U24" s="471">
        <v>0.122</v>
      </c>
      <c r="V24" s="471">
        <v>0.16599999999999998</v>
      </c>
      <c r="W24" s="471">
        <v>0.11899999999999999</v>
      </c>
      <c r="X24" s="471">
        <v>9.6000000000000002E-2</v>
      </c>
      <c r="Y24" s="471">
        <v>0.126</v>
      </c>
      <c r="Z24" s="471">
        <v>9.2999999999999999E-2</v>
      </c>
      <c r="AA24" s="471">
        <v>0.10299999999999999</v>
      </c>
      <c r="AB24" s="472">
        <v>7.6999999999999999E-2</v>
      </c>
      <c r="AC24" s="473">
        <v>1.6E-2</v>
      </c>
      <c r="AD24" s="449"/>
      <c r="AE24" s="443" t="s">
        <v>2263</v>
      </c>
      <c r="AF24" s="481" t="s">
        <v>2285</v>
      </c>
      <c r="AH24" s="443" t="s">
        <v>2266</v>
      </c>
      <c r="AI24" s="446" t="s">
        <v>2266</v>
      </c>
      <c r="AQ24" s="443" t="s">
        <v>2263</v>
      </c>
      <c r="AR24" s="474" t="s">
        <v>2317</v>
      </c>
    </row>
    <row r="25" spans="1:44">
      <c r="A25" s="441" t="s">
        <v>2264</v>
      </c>
      <c r="B25" s="465">
        <v>8.1000000000000003E-2</v>
      </c>
      <c r="C25" s="466">
        <v>5.8999999999999997E-2</v>
      </c>
      <c r="D25" s="466">
        <v>3.3000000000000002E-2</v>
      </c>
      <c r="E25" s="467">
        <v>0</v>
      </c>
      <c r="F25" s="468">
        <v>1.2999999999999999E-2</v>
      </c>
      <c r="G25" s="466">
        <v>0.01</v>
      </c>
      <c r="H25" s="469">
        <v>0</v>
      </c>
      <c r="I25" s="465">
        <v>0.02</v>
      </c>
      <c r="J25" s="467">
        <v>0</v>
      </c>
      <c r="K25" s="470">
        <v>0.13100000000000001</v>
      </c>
      <c r="L25" s="471">
        <v>0.128</v>
      </c>
      <c r="M25" s="471">
        <v>0.11800000000000001</v>
      </c>
      <c r="N25" s="471">
        <v>9.6000000000000002E-2</v>
      </c>
      <c r="O25" s="471">
        <v>0.111</v>
      </c>
      <c r="P25" s="471">
        <v>0.109</v>
      </c>
      <c r="Q25" s="471">
        <v>0.108</v>
      </c>
      <c r="R25" s="471">
        <v>0.106</v>
      </c>
      <c r="S25" s="471">
        <v>8.8999999999999996E-2</v>
      </c>
      <c r="T25" s="471">
        <v>8.5999999999999993E-2</v>
      </c>
      <c r="U25" s="471">
        <v>8.3000000000000004E-2</v>
      </c>
      <c r="V25" s="471">
        <v>9.8000000000000004E-2</v>
      </c>
      <c r="W25" s="471">
        <v>0.08</v>
      </c>
      <c r="X25" s="471">
        <v>6.3E-2</v>
      </c>
      <c r="Y25" s="471">
        <v>7.5999999999999998E-2</v>
      </c>
      <c r="Z25" s="471">
        <v>6.0000000000000005E-2</v>
      </c>
      <c r="AA25" s="471">
        <v>7.0000000000000007E-2</v>
      </c>
      <c r="AB25" s="472">
        <v>0.05</v>
      </c>
      <c r="AC25" s="473">
        <v>1.7000000000000001E-2</v>
      </c>
      <c r="AD25" s="449"/>
      <c r="AE25" s="443" t="s">
        <v>2293</v>
      </c>
      <c r="AF25" s="481" t="s">
        <v>2285</v>
      </c>
      <c r="AH25" s="443" t="s">
        <v>2267</v>
      </c>
      <c r="AI25" s="446" t="s">
        <v>2267</v>
      </c>
      <c r="AQ25" s="443" t="s">
        <v>2293</v>
      </c>
      <c r="AR25" s="474" t="s">
        <v>2317</v>
      </c>
    </row>
    <row r="26" spans="1:44">
      <c r="A26" s="441" t="s">
        <v>2265</v>
      </c>
      <c r="B26" s="465">
        <v>0.126</v>
      </c>
      <c r="C26" s="466">
        <v>9.1999999999999998E-2</v>
      </c>
      <c r="D26" s="466">
        <v>5.0999999999999997E-2</v>
      </c>
      <c r="E26" s="467">
        <v>0</v>
      </c>
      <c r="F26" s="468">
        <v>1.2999999999999999E-2</v>
      </c>
      <c r="G26" s="466">
        <v>0.01</v>
      </c>
      <c r="H26" s="469">
        <v>0</v>
      </c>
      <c r="I26" s="465">
        <v>0.02</v>
      </c>
      <c r="J26" s="467">
        <v>0</v>
      </c>
      <c r="K26" s="470">
        <v>0.17599999999999999</v>
      </c>
      <c r="L26" s="471">
        <v>0.17299999999999999</v>
      </c>
      <c r="M26" s="471">
        <v>0.16299999999999998</v>
      </c>
      <c r="N26" s="471">
        <v>0.129</v>
      </c>
      <c r="O26" s="471">
        <v>0.15600000000000003</v>
      </c>
      <c r="P26" s="471">
        <v>0.14200000000000002</v>
      </c>
      <c r="Q26" s="471">
        <v>0.15300000000000002</v>
      </c>
      <c r="R26" s="471">
        <v>0.13900000000000001</v>
      </c>
      <c r="S26" s="471">
        <v>0.122</v>
      </c>
      <c r="T26" s="471">
        <v>0.11899999999999999</v>
      </c>
      <c r="U26" s="471">
        <v>0.10100000000000001</v>
      </c>
      <c r="V26" s="471">
        <v>0.14300000000000002</v>
      </c>
      <c r="W26" s="471">
        <v>9.8000000000000004E-2</v>
      </c>
      <c r="X26" s="471">
        <v>8.1000000000000003E-2</v>
      </c>
      <c r="Y26" s="471">
        <v>0.109</v>
      </c>
      <c r="Z26" s="471">
        <v>7.8E-2</v>
      </c>
      <c r="AA26" s="471">
        <v>8.7999999999999995E-2</v>
      </c>
      <c r="AB26" s="472">
        <v>6.8000000000000005E-2</v>
      </c>
      <c r="AC26" s="473">
        <v>1.7000000000000001E-2</v>
      </c>
      <c r="AD26" s="449"/>
      <c r="AE26" s="443" t="s">
        <v>2294</v>
      </c>
      <c r="AF26" s="481" t="s">
        <v>2285</v>
      </c>
      <c r="AH26" s="443" t="s">
        <v>2268</v>
      </c>
      <c r="AI26" s="446" t="s">
        <v>2268</v>
      </c>
      <c r="AQ26" s="443" t="s">
        <v>2294</v>
      </c>
      <c r="AR26" s="474" t="s">
        <v>2317</v>
      </c>
    </row>
    <row r="27" spans="1:44">
      <c r="A27" s="441" t="s">
        <v>2266</v>
      </c>
      <c r="B27" s="465">
        <v>8.4000000000000005E-2</v>
      </c>
      <c r="C27" s="466">
        <v>6.0999999999999999E-2</v>
      </c>
      <c r="D27" s="466">
        <v>3.4000000000000002E-2</v>
      </c>
      <c r="E27" s="467">
        <v>0</v>
      </c>
      <c r="F27" s="468">
        <v>1.2999999999999999E-2</v>
      </c>
      <c r="G27" s="466">
        <v>0.01</v>
      </c>
      <c r="H27" s="469">
        <v>0</v>
      </c>
      <c r="I27" s="465">
        <v>0.02</v>
      </c>
      <c r="J27" s="467">
        <v>0</v>
      </c>
      <c r="K27" s="470">
        <v>0.13400000000000001</v>
      </c>
      <c r="L27" s="471">
        <v>0.13100000000000001</v>
      </c>
      <c r="M27" s="471">
        <v>0.12100000000000001</v>
      </c>
      <c r="N27" s="471">
        <v>9.8000000000000004E-2</v>
      </c>
      <c r="O27" s="471">
        <v>0.114</v>
      </c>
      <c r="P27" s="471">
        <v>0.111</v>
      </c>
      <c r="Q27" s="471">
        <v>0.111</v>
      </c>
      <c r="R27" s="471">
        <v>0.108</v>
      </c>
      <c r="S27" s="471">
        <v>9.0999999999999998E-2</v>
      </c>
      <c r="T27" s="471">
        <v>8.7999999999999995E-2</v>
      </c>
      <c r="U27" s="471">
        <v>8.4000000000000005E-2</v>
      </c>
      <c r="V27" s="471">
        <v>0.10100000000000001</v>
      </c>
      <c r="W27" s="471">
        <v>8.1000000000000003E-2</v>
      </c>
      <c r="X27" s="471">
        <v>6.4000000000000001E-2</v>
      </c>
      <c r="Y27" s="471">
        <v>7.8E-2</v>
      </c>
      <c r="Z27" s="471">
        <v>6.1000000000000006E-2</v>
      </c>
      <c r="AA27" s="471">
        <v>7.1000000000000008E-2</v>
      </c>
      <c r="AB27" s="472">
        <v>5.1000000000000004E-2</v>
      </c>
      <c r="AC27" s="473">
        <v>1.7000000000000001E-2</v>
      </c>
      <c r="AD27" s="449"/>
      <c r="AE27" s="443" t="s">
        <v>2295</v>
      </c>
      <c r="AF27" s="482" t="s">
        <v>2285</v>
      </c>
      <c r="AH27" s="443" t="s">
        <v>2269</v>
      </c>
      <c r="AI27" s="446" t="s">
        <v>2269</v>
      </c>
      <c r="AQ27" s="443" t="s">
        <v>2295</v>
      </c>
      <c r="AR27" s="474" t="s">
        <v>2317</v>
      </c>
    </row>
    <row r="28" spans="1:44" ht="14.25" thickBot="1">
      <c r="A28" s="441" t="s">
        <v>2267</v>
      </c>
      <c r="B28" s="483">
        <v>8.1000000000000003E-2</v>
      </c>
      <c r="C28" s="484">
        <v>5.8999999999999997E-2</v>
      </c>
      <c r="D28" s="484">
        <v>3.3000000000000002E-2</v>
      </c>
      <c r="E28" s="467">
        <v>0</v>
      </c>
      <c r="F28" s="485">
        <v>1.0999999999999999E-2</v>
      </c>
      <c r="G28" s="477" t="s">
        <v>2248</v>
      </c>
      <c r="H28" s="469">
        <v>0</v>
      </c>
      <c r="I28" s="483">
        <v>0.02</v>
      </c>
      <c r="J28" s="467">
        <v>0</v>
      </c>
      <c r="K28" s="486">
        <v>0.129</v>
      </c>
      <c r="L28" s="477" t="s">
        <v>2248</v>
      </c>
      <c r="M28" s="487">
        <v>0.11800000000000001</v>
      </c>
      <c r="N28" s="487">
        <v>9.6000000000000002E-2</v>
      </c>
      <c r="O28" s="487">
        <v>0.109</v>
      </c>
      <c r="P28" s="487">
        <v>0.107</v>
      </c>
      <c r="Q28" s="477" t="s">
        <v>2248</v>
      </c>
      <c r="R28" s="477" t="s">
        <v>2248</v>
      </c>
      <c r="S28" s="487">
        <v>8.6999999999999994E-2</v>
      </c>
      <c r="T28" s="477" t="s">
        <v>2248</v>
      </c>
      <c r="U28" s="487">
        <v>8.1000000000000003E-2</v>
      </c>
      <c r="V28" s="487">
        <v>9.8000000000000004E-2</v>
      </c>
      <c r="W28" s="477" t="s">
        <v>2248</v>
      </c>
      <c r="X28" s="487">
        <v>6.0999999999999999E-2</v>
      </c>
      <c r="Y28" s="487">
        <v>7.5999999999999998E-2</v>
      </c>
      <c r="Z28" s="477" t="s">
        <v>2248</v>
      </c>
      <c r="AA28" s="487">
        <v>7.0000000000000007E-2</v>
      </c>
      <c r="AB28" s="488">
        <v>0.05</v>
      </c>
      <c r="AC28" s="473">
        <v>1.7000000000000001E-2</v>
      </c>
      <c r="AD28" s="449"/>
      <c r="AE28" s="443" t="s">
        <v>2296</v>
      </c>
      <c r="AF28" s="474" t="s">
        <v>2283</v>
      </c>
      <c r="AH28" s="489" t="s">
        <v>2270</v>
      </c>
      <c r="AI28" s="490" t="s">
        <v>2270</v>
      </c>
      <c r="AQ28" s="443" t="s">
        <v>2296</v>
      </c>
      <c r="AR28" s="474" t="s">
        <v>2373</v>
      </c>
    </row>
    <row r="29" spans="1:44" ht="18.75" customHeight="1" thickTop="1">
      <c r="A29" s="441" t="s">
        <v>2268</v>
      </c>
      <c r="B29" s="483">
        <v>8.1000000000000003E-2</v>
      </c>
      <c r="C29" s="484">
        <v>5.8999999999999997E-2</v>
      </c>
      <c r="D29" s="484">
        <v>3.3000000000000002E-2</v>
      </c>
      <c r="E29" s="467">
        <v>0</v>
      </c>
      <c r="F29" s="485">
        <v>1.0999999999999999E-2</v>
      </c>
      <c r="G29" s="477" t="s">
        <v>2248</v>
      </c>
      <c r="H29" s="469">
        <v>0</v>
      </c>
      <c r="I29" s="483">
        <v>0.02</v>
      </c>
      <c r="J29" s="467">
        <v>0</v>
      </c>
      <c r="K29" s="486">
        <v>0.129</v>
      </c>
      <c r="L29" s="477" t="s">
        <v>2248</v>
      </c>
      <c r="M29" s="487">
        <v>0.11800000000000001</v>
      </c>
      <c r="N29" s="487">
        <v>9.6000000000000002E-2</v>
      </c>
      <c r="O29" s="487">
        <v>0.109</v>
      </c>
      <c r="P29" s="487">
        <v>0.107</v>
      </c>
      <c r="Q29" s="477" t="s">
        <v>2248</v>
      </c>
      <c r="R29" s="477" t="s">
        <v>2248</v>
      </c>
      <c r="S29" s="487">
        <v>8.6999999999999994E-2</v>
      </c>
      <c r="T29" s="477" t="s">
        <v>2248</v>
      </c>
      <c r="U29" s="487">
        <v>8.1000000000000003E-2</v>
      </c>
      <c r="V29" s="487">
        <v>9.8000000000000004E-2</v>
      </c>
      <c r="W29" s="477" t="s">
        <v>2248</v>
      </c>
      <c r="X29" s="487">
        <v>6.0999999999999999E-2</v>
      </c>
      <c r="Y29" s="487">
        <v>7.5999999999999998E-2</v>
      </c>
      <c r="Z29" s="477" t="s">
        <v>2248</v>
      </c>
      <c r="AA29" s="487">
        <v>7.0000000000000007E-2</v>
      </c>
      <c r="AB29" s="488">
        <v>0.05</v>
      </c>
      <c r="AC29" s="473">
        <v>1.7000000000000001E-2</v>
      </c>
      <c r="AD29" s="449"/>
      <c r="AE29" s="443" t="s">
        <v>2297</v>
      </c>
      <c r="AF29" s="474" t="s">
        <v>2283</v>
      </c>
      <c r="AH29" s="491" t="s">
        <v>2271</v>
      </c>
      <c r="AI29" s="492" t="s">
        <v>2310</v>
      </c>
      <c r="AQ29" s="443" t="s">
        <v>2297</v>
      </c>
      <c r="AR29" s="474" t="s">
        <v>2373</v>
      </c>
    </row>
    <row r="30" spans="1:44" ht="18.75" customHeight="1">
      <c r="A30" s="441" t="s">
        <v>2269</v>
      </c>
      <c r="B30" s="483">
        <v>9.9000000000000005E-2</v>
      </c>
      <c r="C30" s="484">
        <v>7.1999999999999995E-2</v>
      </c>
      <c r="D30" s="484">
        <v>0.04</v>
      </c>
      <c r="E30" s="467">
        <v>0</v>
      </c>
      <c r="F30" s="485">
        <v>4.2999999999999997E-2</v>
      </c>
      <c r="G30" s="484">
        <v>3.9E-2</v>
      </c>
      <c r="H30" s="469">
        <v>0</v>
      </c>
      <c r="I30" s="483">
        <v>3.7999999999999999E-2</v>
      </c>
      <c r="J30" s="467">
        <v>0</v>
      </c>
      <c r="K30" s="486">
        <v>0.21100000000000002</v>
      </c>
      <c r="L30" s="487">
        <v>0.20700000000000002</v>
      </c>
      <c r="M30" s="487">
        <v>0.16800000000000001</v>
      </c>
      <c r="N30" s="487">
        <v>0.14099999999999999</v>
      </c>
      <c r="O30" s="487">
        <v>0.17300000000000001</v>
      </c>
      <c r="P30" s="487">
        <v>0.184</v>
      </c>
      <c r="Q30" s="487">
        <v>0.16900000000000001</v>
      </c>
      <c r="R30" s="487">
        <v>0.18</v>
      </c>
      <c r="S30" s="487">
        <v>0.14599999999999999</v>
      </c>
      <c r="T30" s="487">
        <v>0.14199999999999999</v>
      </c>
      <c r="U30" s="487">
        <v>0.152</v>
      </c>
      <c r="V30" s="487">
        <v>0.13</v>
      </c>
      <c r="W30" s="487">
        <v>0.14799999999999999</v>
      </c>
      <c r="X30" s="487">
        <v>0.11399999999999999</v>
      </c>
      <c r="Y30" s="487">
        <v>0.10299999999999999</v>
      </c>
      <c r="Z30" s="487">
        <v>0.11</v>
      </c>
      <c r="AA30" s="487">
        <v>0.109</v>
      </c>
      <c r="AB30" s="488">
        <v>7.1000000000000008E-2</v>
      </c>
      <c r="AC30" s="473">
        <v>3.1E-2</v>
      </c>
      <c r="AD30" s="449"/>
      <c r="AE30" s="443" t="s">
        <v>2298</v>
      </c>
      <c r="AF30" s="482" t="s">
        <v>2285</v>
      </c>
      <c r="AH30" s="443" t="s">
        <v>2300</v>
      </c>
      <c r="AI30" s="446" t="s">
        <v>2311</v>
      </c>
      <c r="AQ30" s="443" t="s">
        <v>2298</v>
      </c>
      <c r="AR30" s="482" t="s">
        <v>2317</v>
      </c>
    </row>
    <row r="31" spans="1:44" ht="14.25" thickBot="1">
      <c r="A31" s="442" t="s">
        <v>2270</v>
      </c>
      <c r="B31" s="493">
        <v>7.9000000000000001E-2</v>
      </c>
      <c r="C31" s="494">
        <v>5.8000000000000003E-2</v>
      </c>
      <c r="D31" s="494">
        <v>3.2000000000000001E-2</v>
      </c>
      <c r="E31" s="495">
        <v>0</v>
      </c>
      <c r="F31" s="496">
        <v>4.2999999999999997E-2</v>
      </c>
      <c r="G31" s="494">
        <v>3.9E-2</v>
      </c>
      <c r="H31" s="497">
        <v>0</v>
      </c>
      <c r="I31" s="493">
        <v>3.7999999999999999E-2</v>
      </c>
      <c r="J31" s="495">
        <v>0</v>
      </c>
      <c r="K31" s="498">
        <v>0.191</v>
      </c>
      <c r="L31" s="499">
        <v>0.187</v>
      </c>
      <c r="M31" s="499">
        <v>0.14799999999999999</v>
      </c>
      <c r="N31" s="499">
        <v>0.127</v>
      </c>
      <c r="O31" s="499">
        <v>0.153</v>
      </c>
      <c r="P31" s="499">
        <v>0.17</v>
      </c>
      <c r="Q31" s="499">
        <v>0.14899999999999999</v>
      </c>
      <c r="R31" s="499">
        <v>0.16600000000000001</v>
      </c>
      <c r="S31" s="499">
        <v>0.13200000000000001</v>
      </c>
      <c r="T31" s="499">
        <v>0.128</v>
      </c>
      <c r="U31" s="499">
        <v>0.14399999999999999</v>
      </c>
      <c r="V31" s="499">
        <v>0.11</v>
      </c>
      <c r="W31" s="499">
        <v>0.14000000000000001</v>
      </c>
      <c r="X31" s="499">
        <v>0.106</v>
      </c>
      <c r="Y31" s="499">
        <v>8.8999999999999996E-2</v>
      </c>
      <c r="Z31" s="499">
        <v>0.10200000000000001</v>
      </c>
      <c r="AA31" s="499">
        <v>0.10100000000000001</v>
      </c>
      <c r="AB31" s="500">
        <v>6.3E-2</v>
      </c>
      <c r="AC31" s="501">
        <v>3.1E-2</v>
      </c>
      <c r="AD31" s="449"/>
      <c r="AE31" s="489" t="s">
        <v>2299</v>
      </c>
      <c r="AF31" s="502" t="s">
        <v>2285</v>
      </c>
      <c r="AH31" s="443" t="s">
        <v>2301</v>
      </c>
      <c r="AI31" s="446" t="s">
        <v>2312</v>
      </c>
      <c r="AQ31" s="489" t="s">
        <v>2299</v>
      </c>
      <c r="AR31" s="502" t="s">
        <v>2317</v>
      </c>
    </row>
    <row r="32" spans="1:44" ht="14.25" thickTop="1">
      <c r="A32" s="503" t="s">
        <v>2271</v>
      </c>
      <c r="B32" s="504">
        <v>6.1000000000000006E-2</v>
      </c>
      <c r="C32" s="505">
        <v>4.4000000000000004E-2</v>
      </c>
      <c r="D32" s="505">
        <v>2.5000000000000001E-2</v>
      </c>
      <c r="E32" s="506">
        <v>0</v>
      </c>
      <c r="F32" s="507">
        <v>1.7000000000000001E-2</v>
      </c>
      <c r="G32" s="508" t="s">
        <v>2248</v>
      </c>
      <c r="H32" s="509">
        <v>0</v>
      </c>
      <c r="I32" s="504">
        <v>1.0999999999999999E-2</v>
      </c>
      <c r="J32" s="506">
        <v>0</v>
      </c>
      <c r="K32" s="510">
        <v>0.10100000000000001</v>
      </c>
      <c r="L32" s="508" t="s">
        <v>2248</v>
      </c>
      <c r="M32" s="511">
        <v>8.4000000000000005E-2</v>
      </c>
      <c r="N32" s="511">
        <v>6.7000000000000004E-2</v>
      </c>
      <c r="O32" s="511">
        <v>9.0000000000000011E-2</v>
      </c>
      <c r="P32" s="511">
        <v>8.4000000000000005E-2</v>
      </c>
      <c r="Q32" s="508" t="s">
        <v>2248</v>
      </c>
      <c r="R32" s="508" t="s">
        <v>2248</v>
      </c>
      <c r="S32" s="511">
        <v>7.3000000000000009E-2</v>
      </c>
      <c r="T32" s="508" t="s">
        <v>2248</v>
      </c>
      <c r="U32" s="511">
        <v>6.5000000000000002E-2</v>
      </c>
      <c r="V32" s="511">
        <v>7.3000000000000009E-2</v>
      </c>
      <c r="W32" s="508" t="s">
        <v>2248</v>
      </c>
      <c r="X32" s="511">
        <v>5.4000000000000006E-2</v>
      </c>
      <c r="Y32" s="511">
        <v>5.6000000000000008E-2</v>
      </c>
      <c r="Z32" s="508" t="s">
        <v>2248</v>
      </c>
      <c r="AA32" s="511">
        <v>4.8000000000000001E-2</v>
      </c>
      <c r="AB32" s="512">
        <v>3.7000000000000005E-2</v>
      </c>
      <c r="AC32" s="513">
        <v>1.2E-2</v>
      </c>
      <c r="AD32" s="449"/>
      <c r="AE32" s="491" t="s">
        <v>2271</v>
      </c>
      <c r="AF32" s="514" t="s">
        <v>2283</v>
      </c>
      <c r="AH32" s="443" t="s">
        <v>2302</v>
      </c>
      <c r="AI32" s="446" t="s">
        <v>2313</v>
      </c>
      <c r="AQ32" s="491" t="s">
        <v>2271</v>
      </c>
      <c r="AR32" s="514" t="s">
        <v>2373</v>
      </c>
    </row>
    <row r="33" spans="1:44">
      <c r="A33" s="515" t="s">
        <v>2272</v>
      </c>
      <c r="B33" s="483">
        <v>6.8000000000000005E-2</v>
      </c>
      <c r="C33" s="484">
        <v>0.05</v>
      </c>
      <c r="D33" s="484">
        <v>2.8000000000000001E-2</v>
      </c>
      <c r="E33" s="467">
        <v>0</v>
      </c>
      <c r="F33" s="485">
        <v>2.5999999999999999E-2</v>
      </c>
      <c r="G33" s="477" t="s">
        <v>2248</v>
      </c>
      <c r="H33" s="469">
        <v>0</v>
      </c>
      <c r="I33" s="483">
        <v>1.7999999999999999E-2</v>
      </c>
      <c r="J33" s="467">
        <v>0</v>
      </c>
      <c r="K33" s="486">
        <v>0.125</v>
      </c>
      <c r="L33" s="477" t="s">
        <v>2248</v>
      </c>
      <c r="M33" s="487">
        <v>9.9000000000000005E-2</v>
      </c>
      <c r="N33" s="487">
        <v>8.1000000000000003E-2</v>
      </c>
      <c r="O33" s="487">
        <v>0.107</v>
      </c>
      <c r="P33" s="487">
        <v>0.107</v>
      </c>
      <c r="Q33" s="477" t="s">
        <v>2248</v>
      </c>
      <c r="R33" s="477" t="s">
        <v>2248</v>
      </c>
      <c r="S33" s="487">
        <v>8.8999999999999996E-2</v>
      </c>
      <c r="T33" s="477" t="s">
        <v>2248</v>
      </c>
      <c r="U33" s="487">
        <v>8.4999999999999992E-2</v>
      </c>
      <c r="V33" s="487">
        <v>8.1000000000000003E-2</v>
      </c>
      <c r="W33" s="477" t="s">
        <v>2248</v>
      </c>
      <c r="X33" s="487">
        <v>6.7000000000000004E-2</v>
      </c>
      <c r="Y33" s="487">
        <v>6.3E-2</v>
      </c>
      <c r="Z33" s="477" t="s">
        <v>2248</v>
      </c>
      <c r="AA33" s="487">
        <v>5.8999999999999997E-2</v>
      </c>
      <c r="AB33" s="488">
        <v>4.1000000000000002E-2</v>
      </c>
      <c r="AC33" s="473">
        <v>1.2999999999999999E-2</v>
      </c>
      <c r="AD33" s="449"/>
      <c r="AE33" s="443" t="s">
        <v>2300</v>
      </c>
      <c r="AF33" s="482" t="s">
        <v>2283</v>
      </c>
      <c r="AH33" s="443" t="s">
        <v>2303</v>
      </c>
      <c r="AI33" s="446" t="s">
        <v>2314</v>
      </c>
      <c r="AQ33" s="443" t="s">
        <v>2300</v>
      </c>
      <c r="AR33" s="474" t="s">
        <v>2373</v>
      </c>
    </row>
    <row r="34" spans="1:44" ht="14.25" thickBot="1">
      <c r="A34" s="515" t="s">
        <v>2273</v>
      </c>
      <c r="B34" s="483">
        <v>6.8000000000000005E-2</v>
      </c>
      <c r="C34" s="484">
        <v>0.05</v>
      </c>
      <c r="D34" s="484">
        <v>2.8000000000000001E-2</v>
      </c>
      <c r="E34" s="467">
        <v>0</v>
      </c>
      <c r="F34" s="485">
        <v>2.5999999999999999E-2</v>
      </c>
      <c r="G34" s="477" t="s">
        <v>2248</v>
      </c>
      <c r="H34" s="469">
        <v>0</v>
      </c>
      <c r="I34" s="483">
        <v>1.7999999999999999E-2</v>
      </c>
      <c r="J34" s="467">
        <v>0</v>
      </c>
      <c r="K34" s="486">
        <v>0.125</v>
      </c>
      <c r="L34" s="477" t="s">
        <v>2248</v>
      </c>
      <c r="M34" s="487">
        <v>9.9000000000000005E-2</v>
      </c>
      <c r="N34" s="487">
        <v>8.1000000000000003E-2</v>
      </c>
      <c r="O34" s="487">
        <v>0.107</v>
      </c>
      <c r="P34" s="487">
        <v>0.107</v>
      </c>
      <c r="Q34" s="477" t="s">
        <v>2248</v>
      </c>
      <c r="R34" s="477" t="s">
        <v>2248</v>
      </c>
      <c r="S34" s="487">
        <v>8.8999999999999996E-2</v>
      </c>
      <c r="T34" s="477" t="s">
        <v>2248</v>
      </c>
      <c r="U34" s="487">
        <v>8.4999999999999992E-2</v>
      </c>
      <c r="V34" s="487">
        <v>8.1000000000000003E-2</v>
      </c>
      <c r="W34" s="477" t="s">
        <v>2248</v>
      </c>
      <c r="X34" s="487">
        <v>6.7000000000000004E-2</v>
      </c>
      <c r="Y34" s="487">
        <v>6.3E-2</v>
      </c>
      <c r="Z34" s="477" t="s">
        <v>2248</v>
      </c>
      <c r="AA34" s="487">
        <v>5.8999999999999997E-2</v>
      </c>
      <c r="AB34" s="488">
        <v>4.1000000000000002E-2</v>
      </c>
      <c r="AC34" s="473">
        <v>1.2999999999999999E-2</v>
      </c>
      <c r="AD34" s="449"/>
      <c r="AE34" s="443" t="s">
        <v>2301</v>
      </c>
      <c r="AF34" s="482" t="s">
        <v>2283</v>
      </c>
      <c r="AH34" s="516" t="s">
        <v>2304</v>
      </c>
      <c r="AI34" s="517" t="s">
        <v>2315</v>
      </c>
      <c r="AQ34" s="443" t="s">
        <v>2301</v>
      </c>
      <c r="AR34" s="474" t="s">
        <v>2373</v>
      </c>
    </row>
    <row r="35" spans="1:44">
      <c r="A35" s="515" t="s">
        <v>2274</v>
      </c>
      <c r="B35" s="483">
        <v>6.7000000000000004E-2</v>
      </c>
      <c r="C35" s="484">
        <v>4.9000000000000002E-2</v>
      </c>
      <c r="D35" s="484">
        <v>2.7E-2</v>
      </c>
      <c r="E35" s="467">
        <v>0</v>
      </c>
      <c r="F35" s="485">
        <v>1.7999999999999999E-2</v>
      </c>
      <c r="G35" s="477" t="s">
        <v>2248</v>
      </c>
      <c r="H35" s="469">
        <v>0</v>
      </c>
      <c r="I35" s="483">
        <v>1.2999999999999999E-2</v>
      </c>
      <c r="J35" s="467">
        <v>0</v>
      </c>
      <c r="K35" s="486">
        <v>0.107</v>
      </c>
      <c r="L35" s="477" t="s">
        <v>2248</v>
      </c>
      <c r="M35" s="487">
        <v>8.8999999999999996E-2</v>
      </c>
      <c r="N35" s="487">
        <v>7.0999999999999994E-2</v>
      </c>
      <c r="O35" s="487">
        <v>9.4E-2</v>
      </c>
      <c r="P35" s="487">
        <v>8.8999999999999996E-2</v>
      </c>
      <c r="Q35" s="477" t="s">
        <v>2248</v>
      </c>
      <c r="R35" s="477" t="s">
        <v>2248</v>
      </c>
      <c r="S35" s="487">
        <v>7.5999999999999998E-2</v>
      </c>
      <c r="T35" s="477" t="s">
        <v>2248</v>
      </c>
      <c r="U35" s="487">
        <v>6.699999999999999E-2</v>
      </c>
      <c r="V35" s="487">
        <v>7.5999999999999998E-2</v>
      </c>
      <c r="W35" s="477" t="s">
        <v>2248</v>
      </c>
      <c r="X35" s="487">
        <v>5.3999999999999999E-2</v>
      </c>
      <c r="Y35" s="487">
        <v>5.8000000000000003E-2</v>
      </c>
      <c r="Z35" s="477" t="s">
        <v>2248</v>
      </c>
      <c r="AA35" s="487">
        <v>4.9000000000000002E-2</v>
      </c>
      <c r="AB35" s="488">
        <v>3.5999999999999997E-2</v>
      </c>
      <c r="AC35" s="473">
        <v>8.9999999999999993E-3</v>
      </c>
      <c r="AD35" s="449"/>
      <c r="AE35" s="443" t="s">
        <v>2302</v>
      </c>
      <c r="AF35" s="482" t="s">
        <v>2283</v>
      </c>
      <c r="AQ35" s="443" t="s">
        <v>2302</v>
      </c>
      <c r="AR35" s="474" t="s">
        <v>2373</v>
      </c>
    </row>
    <row r="36" spans="1:44">
      <c r="A36" s="515" t="s">
        <v>2275</v>
      </c>
      <c r="B36" s="483">
        <v>6.5000000000000002E-2</v>
      </c>
      <c r="C36" s="484">
        <v>4.7E-2</v>
      </c>
      <c r="D36" s="484">
        <v>2.6000000000000002E-2</v>
      </c>
      <c r="E36" s="467">
        <v>0</v>
      </c>
      <c r="F36" s="485">
        <v>1.7999999999999999E-2</v>
      </c>
      <c r="G36" s="477" t="s">
        <v>2248</v>
      </c>
      <c r="H36" s="469">
        <v>0</v>
      </c>
      <c r="I36" s="483">
        <v>1.2999999999999999E-2</v>
      </c>
      <c r="J36" s="467">
        <v>0</v>
      </c>
      <c r="K36" s="486">
        <v>0.105</v>
      </c>
      <c r="L36" s="477" t="s">
        <v>2248</v>
      </c>
      <c r="M36" s="487">
        <v>8.6999999999999994E-2</v>
      </c>
      <c r="N36" s="487">
        <v>6.8999999999999992E-2</v>
      </c>
      <c r="O36" s="487">
        <v>9.1999999999999998E-2</v>
      </c>
      <c r="P36" s="487">
        <v>8.6999999999999994E-2</v>
      </c>
      <c r="Q36" s="477" t="s">
        <v>2248</v>
      </c>
      <c r="R36" s="477" t="s">
        <v>2248</v>
      </c>
      <c r="S36" s="487">
        <v>7.3999999999999996E-2</v>
      </c>
      <c r="T36" s="477" t="s">
        <v>2248</v>
      </c>
      <c r="U36" s="487">
        <v>6.5999999999999989E-2</v>
      </c>
      <c r="V36" s="487">
        <v>7.3999999999999996E-2</v>
      </c>
      <c r="W36" s="477" t="s">
        <v>2248</v>
      </c>
      <c r="X36" s="487">
        <v>5.2999999999999999E-2</v>
      </c>
      <c r="Y36" s="487">
        <v>5.6000000000000001E-2</v>
      </c>
      <c r="Z36" s="477" t="s">
        <v>2248</v>
      </c>
      <c r="AA36" s="487">
        <v>4.8000000000000001E-2</v>
      </c>
      <c r="AB36" s="488">
        <v>3.5000000000000003E-2</v>
      </c>
      <c r="AC36" s="473">
        <v>8.9999999999999993E-3</v>
      </c>
      <c r="AD36" s="449"/>
      <c r="AE36" s="443" t="s">
        <v>2303</v>
      </c>
      <c r="AF36" s="482" t="s">
        <v>2283</v>
      </c>
      <c r="AQ36" s="443" t="s">
        <v>2303</v>
      </c>
      <c r="AR36" s="474" t="s">
        <v>2373</v>
      </c>
    </row>
    <row r="37" spans="1:44" ht="14.25" thickBot="1">
      <c r="A37" s="515" t="s">
        <v>2276</v>
      </c>
      <c r="B37" s="518">
        <v>6.4000000000000001E-2</v>
      </c>
      <c r="C37" s="519">
        <v>4.7E-2</v>
      </c>
      <c r="D37" s="519">
        <v>2.6000000000000002E-2</v>
      </c>
      <c r="E37" s="520">
        <v>0</v>
      </c>
      <c r="F37" s="521">
        <v>1.7999999999999999E-2</v>
      </c>
      <c r="G37" s="522" t="s">
        <v>2248</v>
      </c>
      <c r="H37" s="523">
        <v>0</v>
      </c>
      <c r="I37" s="518">
        <v>1.2999999999999999E-2</v>
      </c>
      <c r="J37" s="520">
        <v>0</v>
      </c>
      <c r="K37" s="524">
        <v>0.104</v>
      </c>
      <c r="L37" s="522" t="s">
        <v>2248</v>
      </c>
      <c r="M37" s="525">
        <v>8.5999999999999993E-2</v>
      </c>
      <c r="N37" s="525">
        <v>6.8999999999999992E-2</v>
      </c>
      <c r="O37" s="525">
        <v>9.0999999999999998E-2</v>
      </c>
      <c r="P37" s="525">
        <v>8.6999999999999994E-2</v>
      </c>
      <c r="Q37" s="522" t="s">
        <v>2248</v>
      </c>
      <c r="R37" s="522" t="s">
        <v>2248</v>
      </c>
      <c r="S37" s="525">
        <v>7.3999999999999996E-2</v>
      </c>
      <c r="T37" s="522" t="s">
        <v>2248</v>
      </c>
      <c r="U37" s="525">
        <v>6.5999999999999989E-2</v>
      </c>
      <c r="V37" s="525">
        <v>7.2999999999999995E-2</v>
      </c>
      <c r="W37" s="522" t="s">
        <v>2248</v>
      </c>
      <c r="X37" s="525">
        <v>5.2999999999999999E-2</v>
      </c>
      <c r="Y37" s="525">
        <v>5.6000000000000001E-2</v>
      </c>
      <c r="Z37" s="522" t="s">
        <v>2248</v>
      </c>
      <c r="AA37" s="525">
        <v>4.8000000000000001E-2</v>
      </c>
      <c r="AB37" s="526">
        <v>3.5000000000000003E-2</v>
      </c>
      <c r="AC37" s="527">
        <v>8.9999999999999993E-3</v>
      </c>
      <c r="AD37" s="449"/>
      <c r="AE37" s="528" t="s">
        <v>2304</v>
      </c>
      <c r="AF37" s="529" t="s">
        <v>2283</v>
      </c>
      <c r="AQ37" s="528" t="s">
        <v>2304</v>
      </c>
      <c r="AR37" s="539" t="s">
        <v>2373</v>
      </c>
    </row>
    <row r="38" spans="1:44">
      <c r="K38" s="449"/>
      <c r="L38" s="449"/>
      <c r="M38" s="449"/>
      <c r="N38" s="449"/>
      <c r="O38" s="449"/>
      <c r="P38" s="449"/>
      <c r="Q38" s="449"/>
      <c r="R38" s="449"/>
      <c r="S38" s="449"/>
      <c r="T38" s="449"/>
      <c r="U38" s="449"/>
      <c r="V38" s="449"/>
      <c r="W38" s="449"/>
      <c r="X38" s="449"/>
      <c r="Y38" s="449"/>
      <c r="Z38" s="449"/>
      <c r="AA38" s="449"/>
      <c r="AB38" s="449"/>
      <c r="AC38" s="449"/>
      <c r="AD38" s="449"/>
    </row>
    <row r="39" spans="1:44">
      <c r="K39" s="449"/>
      <c r="L39" s="449"/>
      <c r="M39" s="449"/>
      <c r="N39" s="449"/>
      <c r="O39" s="449"/>
      <c r="P39" s="449"/>
      <c r="Q39" s="449"/>
      <c r="R39" s="449"/>
      <c r="S39" s="449"/>
      <c r="T39" s="449"/>
      <c r="U39" s="449"/>
      <c r="V39" s="449"/>
      <c r="W39" s="449"/>
      <c r="X39" s="449"/>
      <c r="Y39" s="449"/>
      <c r="Z39" s="449"/>
      <c r="AA39" s="449"/>
      <c r="AB39" s="449"/>
      <c r="AC39" s="449"/>
      <c r="AD39" s="449"/>
    </row>
  </sheetData>
  <mergeCells count="13">
    <mergeCell ref="A2:A4"/>
    <mergeCell ref="B2:E2"/>
    <mergeCell ref="F2:H2"/>
    <mergeCell ref="I2:J3"/>
    <mergeCell ref="K2:AB2"/>
    <mergeCell ref="B3:E3"/>
    <mergeCell ref="F3:H3"/>
    <mergeCell ref="K3:AB3"/>
    <mergeCell ref="AQ2:AQ4"/>
    <mergeCell ref="AR2:AR4"/>
    <mergeCell ref="AE2:AE4"/>
    <mergeCell ref="AF2:AF4"/>
    <mergeCell ref="AC2:AC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codeName="Sheet10">
    <pageSetUpPr fitToPage="1"/>
  </sheetPr>
  <dimension ref="B2:S25"/>
  <sheetViews>
    <sheetView zoomScale="96" zoomScaleNormal="96" workbookViewId="0">
      <selection activeCell="F6" sqref="F6:S23"/>
    </sheetView>
  </sheetViews>
  <sheetFormatPr defaultRowHeight="18.75"/>
  <cols>
    <col min="2" max="2" width="12.5" customWidth="1"/>
    <col min="3" max="4" width="12.5" style="52" customWidth="1"/>
    <col min="5" max="5" width="30.625" style="52" customWidth="1"/>
    <col min="6" max="6" width="14" style="52" customWidth="1"/>
    <col min="7" max="7" width="12.5" style="52" customWidth="1"/>
    <col min="8" max="8" width="35.375" style="17" customWidth="1"/>
    <col min="9" max="9" width="12.5" style="52" customWidth="1"/>
    <col min="10" max="10" width="33.5" style="23" customWidth="1"/>
    <col min="11" max="11" width="12.5" style="52" customWidth="1"/>
    <col min="12" max="12" width="35.5" style="25" customWidth="1"/>
    <col min="13" max="13" width="35" customWidth="1"/>
    <col min="14" max="19" width="30.125" customWidth="1"/>
  </cols>
  <sheetData>
    <row r="2" spans="2:19">
      <c r="B2" s="18" t="s">
        <v>223</v>
      </c>
      <c r="C2" s="31"/>
      <c r="D2" s="31"/>
      <c r="E2" s="31"/>
      <c r="F2" s="31"/>
      <c r="G2" s="31"/>
      <c r="H2" s="19"/>
      <c r="I2" s="31"/>
      <c r="J2" s="32"/>
      <c r="K2" s="31"/>
      <c r="L2" s="33"/>
      <c r="M2" s="20"/>
      <c r="N2" s="20"/>
      <c r="O2" s="20"/>
      <c r="P2" s="20"/>
      <c r="Q2" s="20"/>
      <c r="R2" s="20"/>
      <c r="S2" s="20"/>
    </row>
    <row r="3" spans="2:19" ht="18.75" customHeight="1">
      <c r="B3" s="1253" t="s">
        <v>2239</v>
      </c>
      <c r="C3" s="1252" t="s">
        <v>2240</v>
      </c>
      <c r="D3" s="1252" t="s">
        <v>2241</v>
      </c>
      <c r="E3" s="1252" t="s">
        <v>227</v>
      </c>
      <c r="F3" s="1254" t="s">
        <v>2067</v>
      </c>
      <c r="G3" s="1252" t="s">
        <v>2103</v>
      </c>
      <c r="H3" s="1252"/>
      <c r="I3" s="1252" t="s">
        <v>2104</v>
      </c>
      <c r="J3" s="1252"/>
      <c r="K3" s="1252" t="s">
        <v>2105</v>
      </c>
      <c r="L3" s="1252"/>
      <c r="M3" s="1251" t="s">
        <v>2037</v>
      </c>
      <c r="N3" s="1251" t="s">
        <v>2038</v>
      </c>
      <c r="O3" s="1251" t="s">
        <v>2039</v>
      </c>
      <c r="P3" s="1251" t="s">
        <v>2040</v>
      </c>
      <c r="Q3" s="1251" t="s">
        <v>2041</v>
      </c>
      <c r="R3" s="1251" t="s">
        <v>2042</v>
      </c>
      <c r="S3" s="1251" t="s">
        <v>2043</v>
      </c>
    </row>
    <row r="4" spans="2:19">
      <c r="B4" s="1253"/>
      <c r="C4" s="1252"/>
      <c r="D4" s="1252"/>
      <c r="E4" s="1252"/>
      <c r="F4" s="1255"/>
      <c r="G4" s="1252"/>
      <c r="H4" s="1252"/>
      <c r="I4" s="1252"/>
      <c r="J4" s="1252"/>
      <c r="K4" s="1252"/>
      <c r="L4" s="1252"/>
      <c r="M4" s="1251"/>
      <c r="N4" s="1251"/>
      <c r="O4" s="1251"/>
      <c r="P4" s="1251"/>
      <c r="Q4" s="1251"/>
      <c r="R4" s="1251"/>
      <c r="S4" s="1251"/>
    </row>
    <row r="5" spans="2:19">
      <c r="B5" s="1253"/>
      <c r="C5" s="1252"/>
      <c r="D5" s="1252"/>
      <c r="E5" s="1252"/>
      <c r="F5" s="1256"/>
      <c r="G5" s="1252"/>
      <c r="H5" s="1252"/>
      <c r="I5" s="1252"/>
      <c r="J5" s="1252"/>
      <c r="K5" s="1252"/>
      <c r="L5" s="1252"/>
      <c r="M5" s="1251"/>
      <c r="N5" s="1251"/>
      <c r="O5" s="1251"/>
      <c r="P5" s="1251"/>
      <c r="Q5" s="1251"/>
      <c r="R5" s="1251"/>
      <c r="S5" s="1251"/>
    </row>
    <row r="6" spans="2:19" ht="48" customHeight="1">
      <c r="B6" s="21" t="s">
        <v>7</v>
      </c>
      <c r="C6" s="34" t="s">
        <v>234</v>
      </c>
      <c r="D6" s="35" t="s">
        <v>13</v>
      </c>
      <c r="E6" s="35" t="str">
        <f t="shared" ref="E6:E23" si="0">B6&amp;C6&amp;D6</f>
        <v>処遇加算Ⅰ特定加算Ⅰベア加算</v>
      </c>
      <c r="F6" s="35" t="s">
        <v>2064</v>
      </c>
      <c r="G6" s="36" t="s">
        <v>2064</v>
      </c>
      <c r="H6" s="37" t="s">
        <v>2140</v>
      </c>
      <c r="I6" s="36"/>
      <c r="J6" s="38" t="s">
        <v>2384</v>
      </c>
      <c r="K6" s="36"/>
      <c r="L6" s="39" t="s">
        <v>2384</v>
      </c>
      <c r="M6" s="66" t="s">
        <v>2385</v>
      </c>
      <c r="N6" s="66" t="s">
        <v>2385</v>
      </c>
      <c r="O6" s="66" t="s">
        <v>2385</v>
      </c>
      <c r="P6" s="66" t="s">
        <v>2385</v>
      </c>
      <c r="Q6" s="66" t="s">
        <v>2385</v>
      </c>
      <c r="R6" s="66" t="s">
        <v>2385</v>
      </c>
      <c r="S6" s="66" t="s">
        <v>2385</v>
      </c>
    </row>
    <row r="7" spans="2:19" ht="48" customHeight="1">
      <c r="B7" s="21" t="s">
        <v>7</v>
      </c>
      <c r="C7" s="34" t="s">
        <v>234</v>
      </c>
      <c r="D7" s="35" t="s">
        <v>9</v>
      </c>
      <c r="E7" s="35" t="str">
        <f t="shared" si="0"/>
        <v>処遇加算Ⅰ特定加算Ⅰベア加算なし</v>
      </c>
      <c r="F7" s="35" t="s">
        <v>2107</v>
      </c>
      <c r="G7" s="36" t="s">
        <v>2064</v>
      </c>
      <c r="H7" s="37" t="s">
        <v>2361</v>
      </c>
      <c r="I7" s="36" t="s">
        <v>2023</v>
      </c>
      <c r="J7" s="38" t="s">
        <v>2123</v>
      </c>
      <c r="K7" s="40"/>
      <c r="L7" s="41"/>
      <c r="M7" s="66" t="s">
        <v>2362</v>
      </c>
      <c r="N7" s="66" t="s">
        <v>2385</v>
      </c>
      <c r="O7" s="66" t="s">
        <v>2385</v>
      </c>
      <c r="P7" s="66" t="s">
        <v>2385</v>
      </c>
      <c r="Q7" s="66" t="s">
        <v>2385</v>
      </c>
      <c r="R7" s="66" t="s">
        <v>2385</v>
      </c>
      <c r="S7" s="66" t="s">
        <v>2385</v>
      </c>
    </row>
    <row r="8" spans="2:19" ht="48" customHeight="1">
      <c r="B8" s="21" t="s">
        <v>231</v>
      </c>
      <c r="C8" s="34" t="s">
        <v>234</v>
      </c>
      <c r="D8" s="35" t="s">
        <v>13</v>
      </c>
      <c r="E8" s="35" t="str">
        <f t="shared" si="0"/>
        <v>処遇加算Ⅱ特定加算Ⅰベア加算</v>
      </c>
      <c r="F8" s="36" t="s">
        <v>2024</v>
      </c>
      <c r="G8" s="36" t="s">
        <v>2064</v>
      </c>
      <c r="H8" s="37" t="s">
        <v>2386</v>
      </c>
      <c r="I8" s="36" t="s">
        <v>2024</v>
      </c>
      <c r="J8" s="42" t="s">
        <v>2124</v>
      </c>
      <c r="K8" s="68"/>
      <c r="L8" s="65"/>
      <c r="M8" s="67" t="s">
        <v>2385</v>
      </c>
      <c r="N8" s="66" t="s">
        <v>2385</v>
      </c>
      <c r="O8" s="66" t="s">
        <v>2385</v>
      </c>
      <c r="P8" s="66" t="s">
        <v>2142</v>
      </c>
      <c r="Q8" s="66" t="s">
        <v>2385</v>
      </c>
      <c r="R8" s="66" t="s">
        <v>2385</v>
      </c>
      <c r="S8" s="66" t="s">
        <v>2385</v>
      </c>
    </row>
    <row r="9" spans="2:19" ht="48" customHeight="1">
      <c r="B9" s="21" t="s">
        <v>231</v>
      </c>
      <c r="C9" s="34" t="s">
        <v>234</v>
      </c>
      <c r="D9" s="35" t="s">
        <v>9</v>
      </c>
      <c r="E9" s="35" t="str">
        <f t="shared" si="0"/>
        <v>処遇加算Ⅱ特定加算Ⅰベア加算なし</v>
      </c>
      <c r="F9" s="36" t="s">
        <v>2027</v>
      </c>
      <c r="G9" s="36" t="s">
        <v>2064</v>
      </c>
      <c r="H9" s="37" t="s">
        <v>2363</v>
      </c>
      <c r="I9" s="36" t="s">
        <v>2023</v>
      </c>
      <c r="J9" s="43" t="s">
        <v>2200</v>
      </c>
      <c r="K9" s="44" t="s">
        <v>2027</v>
      </c>
      <c r="L9" s="45" t="s">
        <v>2136</v>
      </c>
      <c r="M9" s="66" t="s">
        <v>2362</v>
      </c>
      <c r="N9" s="66" t="s">
        <v>2385</v>
      </c>
      <c r="O9" s="66" t="s">
        <v>2385</v>
      </c>
      <c r="P9" s="66" t="s">
        <v>2142</v>
      </c>
      <c r="Q9" s="66" t="s">
        <v>2385</v>
      </c>
      <c r="R9" s="66" t="s">
        <v>2385</v>
      </c>
      <c r="S9" s="66" t="s">
        <v>2385</v>
      </c>
    </row>
    <row r="10" spans="2:19" ht="48" customHeight="1">
      <c r="B10" s="21" t="s">
        <v>232</v>
      </c>
      <c r="C10" s="34" t="s">
        <v>234</v>
      </c>
      <c r="D10" s="35" t="s">
        <v>13</v>
      </c>
      <c r="E10" s="35" t="str">
        <f t="shared" si="0"/>
        <v>処遇加算Ⅲ特定加算Ⅰベア加算</v>
      </c>
      <c r="F10" s="36" t="s">
        <v>2029</v>
      </c>
      <c r="G10" s="36" t="s">
        <v>2064</v>
      </c>
      <c r="H10" s="37" t="s">
        <v>2387</v>
      </c>
      <c r="I10" s="36" t="s">
        <v>2029</v>
      </c>
      <c r="J10" s="42" t="s">
        <v>2125</v>
      </c>
      <c r="K10" s="68"/>
      <c r="L10" s="65"/>
      <c r="M10" s="67" t="s">
        <v>2385</v>
      </c>
      <c r="N10" s="66" t="s">
        <v>2143</v>
      </c>
      <c r="O10" s="66" t="s">
        <v>2099</v>
      </c>
      <c r="P10" s="66" t="s">
        <v>2385</v>
      </c>
      <c r="Q10" s="66" t="s">
        <v>2385</v>
      </c>
      <c r="R10" s="66" t="s">
        <v>2385</v>
      </c>
      <c r="S10" s="66" t="s">
        <v>2385</v>
      </c>
    </row>
    <row r="11" spans="2:19" ht="48" customHeight="1">
      <c r="B11" s="21" t="s">
        <v>232</v>
      </c>
      <c r="C11" s="34" t="s">
        <v>234</v>
      </c>
      <c r="D11" s="35" t="s">
        <v>9</v>
      </c>
      <c r="E11" s="35" t="str">
        <f t="shared" si="0"/>
        <v>処遇加算Ⅲ特定加算Ⅰベア加算なし</v>
      </c>
      <c r="F11" s="36" t="s">
        <v>2032</v>
      </c>
      <c r="G11" s="36" t="s">
        <v>2064</v>
      </c>
      <c r="H11" s="37" t="s">
        <v>2364</v>
      </c>
      <c r="I11" s="36" t="s">
        <v>2023</v>
      </c>
      <c r="J11" s="43" t="s">
        <v>2199</v>
      </c>
      <c r="K11" s="44" t="s">
        <v>2032</v>
      </c>
      <c r="L11" s="60" t="s">
        <v>2126</v>
      </c>
      <c r="M11" s="66" t="s">
        <v>2362</v>
      </c>
      <c r="N11" s="66" t="s">
        <v>2143</v>
      </c>
      <c r="O11" s="66" t="s">
        <v>2099</v>
      </c>
      <c r="P11" s="66" t="s">
        <v>2385</v>
      </c>
      <c r="Q11" s="66" t="s">
        <v>2385</v>
      </c>
      <c r="R11" s="66" t="s">
        <v>2385</v>
      </c>
      <c r="S11" s="66" t="s">
        <v>2385</v>
      </c>
    </row>
    <row r="12" spans="2:19" ht="48" customHeight="1">
      <c r="B12" s="21" t="s">
        <v>7</v>
      </c>
      <c r="C12" s="34" t="s">
        <v>8</v>
      </c>
      <c r="D12" s="35" t="s">
        <v>13</v>
      </c>
      <c r="E12" s="35" t="str">
        <f t="shared" si="0"/>
        <v>処遇加算Ⅰ特定加算Ⅱベア加算</v>
      </c>
      <c r="F12" s="35" t="s">
        <v>2388</v>
      </c>
      <c r="G12" s="36" t="s">
        <v>2065</v>
      </c>
      <c r="H12" s="37" t="s">
        <v>2139</v>
      </c>
      <c r="I12" s="36"/>
      <c r="J12" s="43"/>
      <c r="K12" s="44"/>
      <c r="L12" s="45"/>
      <c r="M12" s="67" t="s">
        <v>2385</v>
      </c>
      <c r="N12" s="66" t="s">
        <v>2385</v>
      </c>
      <c r="O12" s="66" t="s">
        <v>2385</v>
      </c>
      <c r="P12" s="66" t="s">
        <v>2385</v>
      </c>
      <c r="Q12" s="66" t="s">
        <v>2385</v>
      </c>
      <c r="R12" s="66" t="s">
        <v>2385</v>
      </c>
      <c r="S12" s="66" t="s">
        <v>2385</v>
      </c>
    </row>
    <row r="13" spans="2:19" ht="48" customHeight="1">
      <c r="B13" s="21" t="s">
        <v>7</v>
      </c>
      <c r="C13" s="34" t="s">
        <v>8</v>
      </c>
      <c r="D13" s="35" t="s">
        <v>9</v>
      </c>
      <c r="E13" s="35" t="str">
        <f t="shared" si="0"/>
        <v>処遇加算Ⅰ特定加算Ⅱベア加算なし</v>
      </c>
      <c r="F13" s="35" t="s">
        <v>2389</v>
      </c>
      <c r="G13" s="36" t="s">
        <v>2065</v>
      </c>
      <c r="H13" s="37" t="s">
        <v>2365</v>
      </c>
      <c r="I13" s="36" t="s">
        <v>2025</v>
      </c>
      <c r="J13" s="61" t="s">
        <v>2390</v>
      </c>
      <c r="K13" s="44"/>
      <c r="L13" s="45"/>
      <c r="M13" s="66" t="s">
        <v>2362</v>
      </c>
      <c r="N13" s="66" t="s">
        <v>2385</v>
      </c>
      <c r="O13" s="66" t="s">
        <v>2385</v>
      </c>
      <c r="P13" s="66" t="s">
        <v>2385</v>
      </c>
      <c r="Q13" s="66" t="s">
        <v>2385</v>
      </c>
      <c r="R13" s="66" t="s">
        <v>2385</v>
      </c>
      <c r="S13" s="66" t="s">
        <v>2385</v>
      </c>
    </row>
    <row r="14" spans="2:19" ht="48" customHeight="1">
      <c r="B14" s="21" t="s">
        <v>231</v>
      </c>
      <c r="C14" s="34" t="s">
        <v>8</v>
      </c>
      <c r="D14" s="35" t="s">
        <v>13</v>
      </c>
      <c r="E14" s="35" t="str">
        <f t="shared" si="0"/>
        <v>処遇加算Ⅱ特定加算Ⅱベア加算</v>
      </c>
      <c r="F14" s="36" t="s">
        <v>2026</v>
      </c>
      <c r="G14" s="36" t="s">
        <v>2065</v>
      </c>
      <c r="H14" s="37" t="s">
        <v>2391</v>
      </c>
      <c r="I14" s="36" t="s">
        <v>2026</v>
      </c>
      <c r="J14" s="42" t="s">
        <v>2127</v>
      </c>
      <c r="K14" s="68"/>
      <c r="L14" s="65"/>
      <c r="M14" s="66" t="s">
        <v>2385</v>
      </c>
      <c r="N14" s="66" t="s">
        <v>2385</v>
      </c>
      <c r="O14" s="66" t="s">
        <v>2385</v>
      </c>
      <c r="P14" s="66" t="s">
        <v>2142</v>
      </c>
      <c r="Q14" s="66" t="s">
        <v>2385</v>
      </c>
      <c r="R14" s="66" t="s">
        <v>2385</v>
      </c>
      <c r="S14" s="66" t="s">
        <v>2385</v>
      </c>
    </row>
    <row r="15" spans="2:19" ht="48" customHeight="1">
      <c r="B15" s="21" t="s">
        <v>231</v>
      </c>
      <c r="C15" s="34" t="s">
        <v>8</v>
      </c>
      <c r="D15" s="35" t="s">
        <v>9</v>
      </c>
      <c r="E15" s="35" t="str">
        <f t="shared" si="0"/>
        <v>処遇加算Ⅱ特定加算Ⅱベア加算なし</v>
      </c>
      <c r="F15" s="36" t="s">
        <v>2028</v>
      </c>
      <c r="G15" s="36" t="s">
        <v>2065</v>
      </c>
      <c r="H15" s="37" t="s">
        <v>2366</v>
      </c>
      <c r="I15" s="36" t="s">
        <v>2025</v>
      </c>
      <c r="J15" s="43" t="s">
        <v>2198</v>
      </c>
      <c r="K15" s="44" t="s">
        <v>2028</v>
      </c>
      <c r="L15" s="45" t="s">
        <v>2128</v>
      </c>
      <c r="M15" s="66" t="s">
        <v>2362</v>
      </c>
      <c r="N15" s="66" t="s">
        <v>2385</v>
      </c>
      <c r="O15" s="66" t="s">
        <v>2385</v>
      </c>
      <c r="P15" s="66" t="s">
        <v>2142</v>
      </c>
      <c r="Q15" s="66" t="s">
        <v>2385</v>
      </c>
      <c r="R15" s="66" t="s">
        <v>2385</v>
      </c>
      <c r="S15" s="66" t="s">
        <v>2385</v>
      </c>
    </row>
    <row r="16" spans="2:19" ht="48" customHeight="1">
      <c r="B16" s="21" t="s">
        <v>232</v>
      </c>
      <c r="C16" s="34" t="s">
        <v>8</v>
      </c>
      <c r="D16" s="35" t="s">
        <v>13</v>
      </c>
      <c r="E16" s="35" t="str">
        <f t="shared" si="0"/>
        <v>処遇加算Ⅲ特定加算Ⅱベア加算</v>
      </c>
      <c r="F16" s="36" t="s">
        <v>2031</v>
      </c>
      <c r="G16" s="36" t="s">
        <v>2065</v>
      </c>
      <c r="H16" s="59" t="s">
        <v>2392</v>
      </c>
      <c r="I16" s="36" t="s">
        <v>2031</v>
      </c>
      <c r="J16" s="61" t="s">
        <v>2130</v>
      </c>
      <c r="K16" s="68"/>
      <c r="L16" s="65"/>
      <c r="M16" s="67" t="s">
        <v>2385</v>
      </c>
      <c r="N16" s="66" t="s">
        <v>2143</v>
      </c>
      <c r="O16" s="66" t="s">
        <v>2099</v>
      </c>
      <c r="P16" s="66" t="s">
        <v>2385</v>
      </c>
      <c r="Q16" s="66" t="s">
        <v>2385</v>
      </c>
      <c r="R16" s="66" t="s">
        <v>2385</v>
      </c>
      <c r="S16" s="66" t="s">
        <v>2385</v>
      </c>
    </row>
    <row r="17" spans="2:19" ht="48" customHeight="1">
      <c r="B17" s="21" t="s">
        <v>232</v>
      </c>
      <c r="C17" s="34" t="s">
        <v>8</v>
      </c>
      <c r="D17" s="35" t="s">
        <v>9</v>
      </c>
      <c r="E17" s="35" t="str">
        <f t="shared" si="0"/>
        <v>処遇加算Ⅲ特定加算Ⅱベア加算なし</v>
      </c>
      <c r="F17" s="36" t="s">
        <v>2034</v>
      </c>
      <c r="G17" s="40" t="s">
        <v>2065</v>
      </c>
      <c r="H17" s="59" t="s">
        <v>2367</v>
      </c>
      <c r="I17" s="36" t="s">
        <v>2031</v>
      </c>
      <c r="J17" s="38" t="s">
        <v>2197</v>
      </c>
      <c r="K17" s="46" t="s">
        <v>2034</v>
      </c>
      <c r="L17" s="62" t="s">
        <v>2129</v>
      </c>
      <c r="M17" s="66" t="s">
        <v>2362</v>
      </c>
      <c r="N17" s="66" t="s">
        <v>2143</v>
      </c>
      <c r="O17" s="66" t="s">
        <v>2099</v>
      </c>
      <c r="P17" s="66" t="s">
        <v>2385</v>
      </c>
      <c r="Q17" s="66" t="s">
        <v>2385</v>
      </c>
      <c r="R17" s="66" t="s">
        <v>2385</v>
      </c>
      <c r="S17" s="66" t="s">
        <v>2385</v>
      </c>
    </row>
    <row r="18" spans="2:19" ht="48" customHeight="1">
      <c r="B18" s="21" t="s">
        <v>7</v>
      </c>
      <c r="C18" s="34" t="s">
        <v>11</v>
      </c>
      <c r="D18" s="35" t="s">
        <v>13</v>
      </c>
      <c r="E18" s="35" t="str">
        <f t="shared" si="0"/>
        <v>処遇加算Ⅰ特定加算なしベア加算</v>
      </c>
      <c r="F18" s="48" t="s">
        <v>2066</v>
      </c>
      <c r="G18" s="40" t="s">
        <v>2065</v>
      </c>
      <c r="H18" s="49" t="s">
        <v>2131</v>
      </c>
      <c r="I18" s="50" t="s">
        <v>2066</v>
      </c>
      <c r="J18" s="37" t="s">
        <v>2132</v>
      </c>
      <c r="K18" s="36"/>
      <c r="L18" s="39"/>
      <c r="M18" s="67" t="s">
        <v>2385</v>
      </c>
      <c r="N18" s="66" t="s">
        <v>2385</v>
      </c>
      <c r="O18" s="66" t="s">
        <v>2385</v>
      </c>
      <c r="P18" s="66" t="s">
        <v>2385</v>
      </c>
      <c r="Q18" s="66" t="s">
        <v>2144</v>
      </c>
      <c r="R18" s="66" t="s">
        <v>2385</v>
      </c>
      <c r="S18" s="66" t="s">
        <v>2145</v>
      </c>
    </row>
    <row r="19" spans="2:19" ht="48" customHeight="1">
      <c r="B19" s="21" t="s">
        <v>7</v>
      </c>
      <c r="C19" s="34" t="s">
        <v>11</v>
      </c>
      <c r="D19" s="35" t="s">
        <v>9</v>
      </c>
      <c r="E19" s="35" t="str">
        <f t="shared" si="0"/>
        <v>処遇加算Ⅰ特定加算なしベア加算なし</v>
      </c>
      <c r="F19" s="48" t="s">
        <v>2108</v>
      </c>
      <c r="G19" s="44" t="s">
        <v>2065</v>
      </c>
      <c r="H19" s="51" t="s">
        <v>2368</v>
      </c>
      <c r="I19" s="50" t="s">
        <v>2066</v>
      </c>
      <c r="J19" s="37" t="s">
        <v>2369</v>
      </c>
      <c r="K19" s="36" t="s">
        <v>2030</v>
      </c>
      <c r="L19" s="38" t="s">
        <v>2393</v>
      </c>
      <c r="M19" s="66" t="s">
        <v>2362</v>
      </c>
      <c r="N19" s="66" t="s">
        <v>2385</v>
      </c>
      <c r="O19" s="66" t="s">
        <v>2385</v>
      </c>
      <c r="P19" s="66" t="s">
        <v>2385</v>
      </c>
      <c r="Q19" s="66" t="s">
        <v>2144</v>
      </c>
      <c r="R19" s="66" t="s">
        <v>2385</v>
      </c>
      <c r="S19" s="66" t="s">
        <v>2145</v>
      </c>
    </row>
    <row r="20" spans="2:19" ht="48" customHeight="1">
      <c r="B20" s="21" t="s">
        <v>231</v>
      </c>
      <c r="C20" s="34" t="s">
        <v>11</v>
      </c>
      <c r="D20" s="35" t="s">
        <v>13</v>
      </c>
      <c r="E20" s="35" t="str">
        <f t="shared" si="0"/>
        <v>処遇加算Ⅱ特定加算なしベア加算</v>
      </c>
      <c r="F20" s="36" t="s">
        <v>240</v>
      </c>
      <c r="G20" s="46" t="s">
        <v>236</v>
      </c>
      <c r="H20" s="47" t="s">
        <v>2133</v>
      </c>
      <c r="I20" s="50" t="s">
        <v>2066</v>
      </c>
      <c r="J20" s="63" t="s">
        <v>2394</v>
      </c>
      <c r="K20" s="36" t="s">
        <v>240</v>
      </c>
      <c r="L20" s="37" t="s">
        <v>2141</v>
      </c>
      <c r="M20" s="67" t="s">
        <v>2385</v>
      </c>
      <c r="N20" s="66" t="s">
        <v>2385</v>
      </c>
      <c r="O20" s="66" t="s">
        <v>2385</v>
      </c>
      <c r="P20" s="66" t="s">
        <v>2385</v>
      </c>
      <c r="Q20" s="66" t="s">
        <v>2144</v>
      </c>
      <c r="R20" s="66" t="s">
        <v>2385</v>
      </c>
      <c r="S20" s="66" t="s">
        <v>2145</v>
      </c>
    </row>
    <row r="21" spans="2:19" ht="48" customHeight="1">
      <c r="B21" s="21" t="s">
        <v>231</v>
      </c>
      <c r="C21" s="34" t="s">
        <v>11</v>
      </c>
      <c r="D21" s="35" t="s">
        <v>9</v>
      </c>
      <c r="E21" s="35" t="str">
        <f t="shared" si="0"/>
        <v>処遇加算Ⅱ特定加算なしベア加算なし</v>
      </c>
      <c r="F21" s="36" t="s">
        <v>2033</v>
      </c>
      <c r="G21" s="36" t="s">
        <v>238</v>
      </c>
      <c r="H21" s="37" t="s">
        <v>2370</v>
      </c>
      <c r="I21" s="36" t="s">
        <v>240</v>
      </c>
      <c r="J21" s="63" t="s">
        <v>2371</v>
      </c>
      <c r="K21" s="36" t="s">
        <v>2033</v>
      </c>
      <c r="L21" s="64" t="s">
        <v>2395</v>
      </c>
      <c r="M21" s="66" t="s">
        <v>2362</v>
      </c>
      <c r="N21" s="66" t="s">
        <v>2385</v>
      </c>
      <c r="O21" s="66" t="s">
        <v>2385</v>
      </c>
      <c r="P21" s="66" t="s">
        <v>2385</v>
      </c>
      <c r="Q21" s="66" t="s">
        <v>2144</v>
      </c>
      <c r="R21" s="66" t="s">
        <v>2385</v>
      </c>
      <c r="S21" s="66" t="s">
        <v>2145</v>
      </c>
    </row>
    <row r="22" spans="2:19" ht="48" customHeight="1">
      <c r="B22" s="21" t="s">
        <v>232</v>
      </c>
      <c r="C22" s="34" t="s">
        <v>11</v>
      </c>
      <c r="D22" s="35" t="s">
        <v>13</v>
      </c>
      <c r="E22" s="35" t="str">
        <f t="shared" si="0"/>
        <v>処遇加算Ⅲ特定加算なしベア加算</v>
      </c>
      <c r="F22" s="36" t="s">
        <v>2035</v>
      </c>
      <c r="G22" s="36" t="s">
        <v>238</v>
      </c>
      <c r="H22" s="37" t="s">
        <v>2201</v>
      </c>
      <c r="I22" s="36" t="s">
        <v>240</v>
      </c>
      <c r="J22" s="63" t="s">
        <v>2396</v>
      </c>
      <c r="K22" s="36" t="s">
        <v>2035</v>
      </c>
      <c r="L22" s="39" t="s">
        <v>2134</v>
      </c>
      <c r="M22" s="66" t="s">
        <v>2385</v>
      </c>
      <c r="N22" s="66" t="s">
        <v>2143</v>
      </c>
      <c r="O22" s="66" t="s">
        <v>2099</v>
      </c>
      <c r="P22" s="66" t="s">
        <v>2385</v>
      </c>
      <c r="Q22" s="66" t="s">
        <v>2144</v>
      </c>
      <c r="R22" s="66" t="s">
        <v>2385</v>
      </c>
      <c r="S22" s="66" t="s">
        <v>2145</v>
      </c>
    </row>
    <row r="23" spans="2:19" ht="48" customHeight="1">
      <c r="B23" s="21" t="s">
        <v>232</v>
      </c>
      <c r="C23" s="34" t="s">
        <v>11</v>
      </c>
      <c r="D23" s="35" t="s">
        <v>9</v>
      </c>
      <c r="E23" s="35" t="str">
        <f t="shared" si="0"/>
        <v>処遇加算Ⅲ特定加算なしベア加算なし</v>
      </c>
      <c r="F23" s="36" t="s">
        <v>2036</v>
      </c>
      <c r="G23" s="36" t="s">
        <v>240</v>
      </c>
      <c r="H23" s="37" t="s">
        <v>2372</v>
      </c>
      <c r="I23" s="36" t="s">
        <v>2033</v>
      </c>
      <c r="J23" s="38" t="s">
        <v>2196</v>
      </c>
      <c r="K23" s="36" t="s">
        <v>2036</v>
      </c>
      <c r="L23" s="39" t="s">
        <v>2135</v>
      </c>
      <c r="M23" s="66" t="s">
        <v>2362</v>
      </c>
      <c r="N23" s="66" t="s">
        <v>2143</v>
      </c>
      <c r="O23" s="66" t="s">
        <v>2099</v>
      </c>
      <c r="P23" s="66" t="s">
        <v>2385</v>
      </c>
      <c r="Q23" s="66" t="s">
        <v>2144</v>
      </c>
      <c r="R23" s="66" t="s">
        <v>2385</v>
      </c>
      <c r="S23" s="66" t="s">
        <v>2145</v>
      </c>
    </row>
    <row r="24" spans="2:19" ht="20.25" customHeight="1">
      <c r="C24"/>
      <c r="D24"/>
      <c r="E24" s="20"/>
      <c r="F24" s="20"/>
      <c r="G24" s="20"/>
      <c r="H24" s="19"/>
      <c r="I24" s="20"/>
      <c r="J24" s="22"/>
      <c r="K24" s="20"/>
      <c r="L24" s="24"/>
      <c r="M24" s="20"/>
      <c r="N24" s="20"/>
      <c r="O24" s="20"/>
      <c r="P24" s="20"/>
      <c r="Q24" s="20"/>
      <c r="R24" s="20"/>
      <c r="S24" s="20"/>
    </row>
    <row r="25" spans="2:19" ht="24">
      <c r="B25" s="20"/>
      <c r="C25" s="20"/>
      <c r="D25" s="20"/>
      <c r="E25" s="20"/>
      <c r="F25" s="20"/>
      <c r="G25" s="20"/>
      <c r="H25" s="19"/>
      <c r="L25" s="25">
        <v>1</v>
      </c>
      <c r="M25" s="20"/>
      <c r="N25" s="20"/>
      <c r="O25" s="20"/>
      <c r="P25" s="20"/>
      <c r="Q25" s="30" t="s">
        <v>2044</v>
      </c>
      <c r="R25" s="30" t="s">
        <v>2045</v>
      </c>
      <c r="S25" s="30" t="s">
        <v>2044</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sheetPr codeName="Sheet11"/>
  <dimension ref="A1:H1749"/>
  <sheetViews>
    <sheetView workbookViewId="0">
      <selection activeCell="AC50" sqref="AC50:AH50"/>
    </sheetView>
  </sheetViews>
  <sheetFormatPr defaultRowHeight="13.5"/>
  <cols>
    <col min="1" max="1" width="15.25" style="1" bestFit="1" customWidth="1"/>
    <col min="2" max="2" width="9" style="1"/>
    <col min="3" max="3" width="16.75" style="1" bestFit="1" customWidth="1"/>
    <col min="4" max="4" width="16" style="1" bestFit="1" customWidth="1"/>
    <col min="5" max="16384" width="9" style="1"/>
  </cols>
  <sheetData>
    <row r="1" spans="1:8" ht="17.25" thickBot="1">
      <c r="A1" s="4" t="s">
        <v>242</v>
      </c>
      <c r="C1" s="1" t="s">
        <v>243</v>
      </c>
    </row>
    <row r="2" spans="1:8" ht="17.25" thickBot="1">
      <c r="A2" s="6" t="s">
        <v>244</v>
      </c>
      <c r="C2" s="7" t="s">
        <v>245</v>
      </c>
      <c r="D2" s="8" t="s">
        <v>246</v>
      </c>
    </row>
    <row r="3" spans="1:8" ht="16.5">
      <c r="A3" s="9" t="s">
        <v>247</v>
      </c>
      <c r="C3" s="10" t="s">
        <v>247</v>
      </c>
      <c r="D3" s="11" t="s">
        <v>248</v>
      </c>
      <c r="G3" s="53"/>
      <c r="H3" s="53"/>
    </row>
    <row r="4" spans="1:8" ht="16.5">
      <c r="A4" s="5" t="s">
        <v>249</v>
      </c>
      <c r="C4" s="12" t="s">
        <v>247</v>
      </c>
      <c r="D4" s="13" t="s">
        <v>250</v>
      </c>
      <c r="G4" s="53"/>
      <c r="H4" s="53"/>
    </row>
    <row r="5" spans="1:8" ht="16.5">
      <c r="A5" s="5" t="s">
        <v>251</v>
      </c>
      <c r="C5" s="12" t="s">
        <v>247</v>
      </c>
      <c r="D5" s="13" t="s">
        <v>252</v>
      </c>
      <c r="G5" s="53"/>
      <c r="H5" s="53"/>
    </row>
    <row r="6" spans="1:8" ht="16.5">
      <c r="A6" s="5" t="s">
        <v>253</v>
      </c>
      <c r="C6" s="12" t="s">
        <v>247</v>
      </c>
      <c r="D6" s="13" t="s">
        <v>254</v>
      </c>
      <c r="G6" s="53"/>
      <c r="H6" s="53"/>
    </row>
    <row r="7" spans="1:8" ht="16.5">
      <c r="A7" s="5" t="s">
        <v>255</v>
      </c>
      <c r="C7" s="12" t="s">
        <v>247</v>
      </c>
      <c r="D7" s="13" t="s">
        <v>256</v>
      </c>
      <c r="G7" s="53"/>
      <c r="H7" s="53"/>
    </row>
    <row r="8" spans="1:8" ht="16.5">
      <c r="A8" s="5" t="s">
        <v>257</v>
      </c>
      <c r="C8" s="12" t="s">
        <v>247</v>
      </c>
      <c r="D8" s="13" t="s">
        <v>258</v>
      </c>
    </row>
    <row r="9" spans="1:8" ht="16.5">
      <c r="A9" s="5" t="s">
        <v>259</v>
      </c>
      <c r="C9" s="12" t="s">
        <v>247</v>
      </c>
      <c r="D9" s="13" t="s">
        <v>260</v>
      </c>
    </row>
    <row r="10" spans="1:8" ht="16.5">
      <c r="A10" s="5" t="s">
        <v>261</v>
      </c>
      <c r="C10" s="12" t="s">
        <v>247</v>
      </c>
      <c r="D10" s="13" t="s">
        <v>262</v>
      </c>
    </row>
    <row r="11" spans="1:8" ht="16.5">
      <c r="A11" s="5" t="s">
        <v>263</v>
      </c>
      <c r="C11" s="12" t="s">
        <v>247</v>
      </c>
      <c r="D11" s="13" t="s">
        <v>264</v>
      </c>
    </row>
    <row r="12" spans="1:8" ht="16.5">
      <c r="A12" s="5" t="s">
        <v>265</v>
      </c>
      <c r="C12" s="12" t="s">
        <v>247</v>
      </c>
      <c r="D12" s="13" t="s">
        <v>266</v>
      </c>
    </row>
    <row r="13" spans="1:8" ht="16.5">
      <c r="A13" s="5" t="s">
        <v>267</v>
      </c>
      <c r="C13" s="12" t="s">
        <v>247</v>
      </c>
      <c r="D13" s="13" t="s">
        <v>268</v>
      </c>
    </row>
    <row r="14" spans="1:8" ht="16.5">
      <c r="A14" s="5" t="s">
        <v>269</v>
      </c>
      <c r="C14" s="12" t="s">
        <v>247</v>
      </c>
      <c r="D14" s="13" t="s">
        <v>270</v>
      </c>
    </row>
    <row r="15" spans="1:8" ht="16.5">
      <c r="A15" s="5" t="s">
        <v>4</v>
      </c>
      <c r="C15" s="12" t="s">
        <v>247</v>
      </c>
      <c r="D15" s="13" t="s">
        <v>271</v>
      </c>
    </row>
    <row r="16" spans="1:8" ht="16.5">
      <c r="A16" s="5" t="s">
        <v>272</v>
      </c>
      <c r="C16" s="12" t="s">
        <v>247</v>
      </c>
      <c r="D16" s="13" t="s">
        <v>273</v>
      </c>
    </row>
    <row r="17" spans="1:4" ht="16.5">
      <c r="A17" s="5" t="s">
        <v>274</v>
      </c>
      <c r="C17" s="12" t="s">
        <v>247</v>
      </c>
      <c r="D17" s="13" t="s">
        <v>275</v>
      </c>
    </row>
    <row r="18" spans="1:4" ht="16.5">
      <c r="A18" s="5" t="s">
        <v>276</v>
      </c>
      <c r="C18" s="12" t="s">
        <v>247</v>
      </c>
      <c r="D18" s="13" t="s">
        <v>277</v>
      </c>
    </row>
    <row r="19" spans="1:4" ht="16.5">
      <c r="A19" s="5" t="s">
        <v>278</v>
      </c>
      <c r="C19" s="12" t="s">
        <v>247</v>
      </c>
      <c r="D19" s="13" t="s">
        <v>279</v>
      </c>
    </row>
    <row r="20" spans="1:4" ht="16.5">
      <c r="A20" s="5" t="s">
        <v>280</v>
      </c>
      <c r="C20" s="12" t="s">
        <v>247</v>
      </c>
      <c r="D20" s="13" t="s">
        <v>281</v>
      </c>
    </row>
    <row r="21" spans="1:4" ht="16.5">
      <c r="A21" s="5" t="s">
        <v>282</v>
      </c>
      <c r="C21" s="12" t="s">
        <v>247</v>
      </c>
      <c r="D21" s="13" t="s">
        <v>283</v>
      </c>
    </row>
    <row r="22" spans="1:4" ht="16.5">
      <c r="A22" s="5" t="s">
        <v>284</v>
      </c>
      <c r="C22" s="12" t="s">
        <v>247</v>
      </c>
      <c r="D22" s="13" t="s">
        <v>285</v>
      </c>
    </row>
    <row r="23" spans="1:4" ht="16.5">
      <c r="A23" s="5" t="s">
        <v>286</v>
      </c>
      <c r="C23" s="12" t="s">
        <v>247</v>
      </c>
      <c r="D23" s="13" t="s">
        <v>287</v>
      </c>
    </row>
    <row r="24" spans="1:4" ht="16.5">
      <c r="A24" s="5" t="s">
        <v>288</v>
      </c>
      <c r="C24" s="12" t="s">
        <v>247</v>
      </c>
      <c r="D24" s="13" t="s">
        <v>289</v>
      </c>
    </row>
    <row r="25" spans="1:4" ht="16.5">
      <c r="A25" s="5" t="s">
        <v>290</v>
      </c>
      <c r="C25" s="12" t="s">
        <v>247</v>
      </c>
      <c r="D25" s="13" t="s">
        <v>291</v>
      </c>
    </row>
    <row r="26" spans="1:4" ht="16.5">
      <c r="A26" s="5" t="s">
        <v>292</v>
      </c>
      <c r="C26" s="12" t="s">
        <v>247</v>
      </c>
      <c r="D26" s="13" t="s">
        <v>293</v>
      </c>
    </row>
    <row r="27" spans="1:4" ht="16.5">
      <c r="A27" s="5" t="s">
        <v>295</v>
      </c>
      <c r="C27" s="12" t="s">
        <v>247</v>
      </c>
      <c r="D27" s="13" t="s">
        <v>296</v>
      </c>
    </row>
    <row r="28" spans="1:4" ht="16.5">
      <c r="A28" s="5" t="s">
        <v>297</v>
      </c>
      <c r="C28" s="12" t="s">
        <v>247</v>
      </c>
      <c r="D28" s="13" t="s">
        <v>298</v>
      </c>
    </row>
    <row r="29" spans="1:4" ht="16.5">
      <c r="A29" s="5" t="s">
        <v>299</v>
      </c>
      <c r="C29" s="12" t="s">
        <v>247</v>
      </c>
      <c r="D29" s="13" t="s">
        <v>300</v>
      </c>
    </row>
    <row r="30" spans="1:4" ht="16.5">
      <c r="A30" s="5" t="s">
        <v>301</v>
      </c>
      <c r="C30" s="12" t="s">
        <v>247</v>
      </c>
      <c r="D30" s="13" t="s">
        <v>302</v>
      </c>
    </row>
    <row r="31" spans="1:4" ht="16.5">
      <c r="A31" s="5" t="s">
        <v>303</v>
      </c>
      <c r="C31" s="12" t="s">
        <v>247</v>
      </c>
      <c r="D31" s="13" t="s">
        <v>304</v>
      </c>
    </row>
    <row r="32" spans="1:4" ht="16.5">
      <c r="A32" s="5" t="s">
        <v>305</v>
      </c>
      <c r="C32" s="12" t="s">
        <v>247</v>
      </c>
      <c r="D32" s="13" t="s">
        <v>306</v>
      </c>
    </row>
    <row r="33" spans="1:4" ht="16.5">
      <c r="A33" s="5" t="s">
        <v>307</v>
      </c>
      <c r="C33" s="12" t="s">
        <v>247</v>
      </c>
      <c r="D33" s="13" t="s">
        <v>308</v>
      </c>
    </row>
    <row r="34" spans="1:4" ht="16.5">
      <c r="A34" s="5" t="s">
        <v>310</v>
      </c>
      <c r="C34" s="12" t="s">
        <v>247</v>
      </c>
      <c r="D34" s="13" t="s">
        <v>311</v>
      </c>
    </row>
    <row r="35" spans="1:4" ht="16.5">
      <c r="A35" s="5" t="s">
        <v>313</v>
      </c>
      <c r="C35" s="12" t="s">
        <v>247</v>
      </c>
      <c r="D35" s="13" t="s">
        <v>314</v>
      </c>
    </row>
    <row r="36" spans="1:4" ht="16.5">
      <c r="A36" s="5" t="s">
        <v>316</v>
      </c>
      <c r="C36" s="12" t="s">
        <v>247</v>
      </c>
      <c r="D36" s="13" t="s">
        <v>317</v>
      </c>
    </row>
    <row r="37" spans="1:4" ht="16.5">
      <c r="A37" s="5" t="s">
        <v>319</v>
      </c>
      <c r="C37" s="12" t="s">
        <v>247</v>
      </c>
      <c r="D37" s="13" t="s">
        <v>320</v>
      </c>
    </row>
    <row r="38" spans="1:4" ht="16.5">
      <c r="A38" s="5" t="s">
        <v>322</v>
      </c>
      <c r="C38" s="12" t="s">
        <v>247</v>
      </c>
      <c r="D38" s="13" t="s">
        <v>323</v>
      </c>
    </row>
    <row r="39" spans="1:4" ht="16.5">
      <c r="A39" s="5" t="s">
        <v>325</v>
      </c>
      <c r="C39" s="12" t="s">
        <v>247</v>
      </c>
      <c r="D39" s="13" t="s">
        <v>326</v>
      </c>
    </row>
    <row r="40" spans="1:4" ht="16.5">
      <c r="A40" s="5" t="s">
        <v>328</v>
      </c>
      <c r="C40" s="12" t="s">
        <v>247</v>
      </c>
      <c r="D40" s="13" t="s">
        <v>329</v>
      </c>
    </row>
    <row r="41" spans="1:4" ht="16.5">
      <c r="A41" s="5" t="s">
        <v>331</v>
      </c>
      <c r="C41" s="12" t="s">
        <v>247</v>
      </c>
      <c r="D41" s="13" t="s">
        <v>332</v>
      </c>
    </row>
    <row r="42" spans="1:4" ht="16.5">
      <c r="A42" s="5" t="s">
        <v>334</v>
      </c>
      <c r="C42" s="12" t="s">
        <v>247</v>
      </c>
      <c r="D42" s="13" t="s">
        <v>335</v>
      </c>
    </row>
    <row r="43" spans="1:4" ht="16.5">
      <c r="A43" s="5" t="s">
        <v>337</v>
      </c>
      <c r="C43" s="12" t="s">
        <v>247</v>
      </c>
      <c r="D43" s="13" t="s">
        <v>338</v>
      </c>
    </row>
    <row r="44" spans="1:4" ht="16.5">
      <c r="A44" s="5" t="s">
        <v>340</v>
      </c>
      <c r="C44" s="12" t="s">
        <v>247</v>
      </c>
      <c r="D44" s="13" t="s">
        <v>341</v>
      </c>
    </row>
    <row r="45" spans="1:4" ht="16.5">
      <c r="A45" s="5" t="s">
        <v>342</v>
      </c>
      <c r="C45" s="12" t="s">
        <v>247</v>
      </c>
      <c r="D45" s="13" t="s">
        <v>343</v>
      </c>
    </row>
    <row r="46" spans="1:4" ht="16.5">
      <c r="A46" s="5" t="s">
        <v>345</v>
      </c>
      <c r="C46" s="12" t="s">
        <v>247</v>
      </c>
      <c r="D46" s="13" t="s">
        <v>346</v>
      </c>
    </row>
    <row r="47" spans="1:4" ht="16.5">
      <c r="A47" s="5" t="s">
        <v>348</v>
      </c>
      <c r="C47" s="12" t="s">
        <v>247</v>
      </c>
      <c r="D47" s="13" t="s">
        <v>349</v>
      </c>
    </row>
    <row r="48" spans="1:4" ht="16.5">
      <c r="A48" s="5" t="s">
        <v>350</v>
      </c>
      <c r="C48" s="12" t="s">
        <v>247</v>
      </c>
      <c r="D48" s="13" t="s">
        <v>351</v>
      </c>
    </row>
    <row r="49" spans="1:4" ht="17.25" thickBot="1">
      <c r="A49" s="16" t="s">
        <v>353</v>
      </c>
      <c r="C49" s="12" t="s">
        <v>247</v>
      </c>
      <c r="D49" s="13" t="s">
        <v>354</v>
      </c>
    </row>
    <row r="50" spans="1:4">
      <c r="C50" s="12" t="s">
        <v>247</v>
      </c>
      <c r="D50" s="13" t="s">
        <v>356</v>
      </c>
    </row>
    <row r="51" spans="1:4">
      <c r="C51" s="12" t="s">
        <v>247</v>
      </c>
      <c r="D51" s="13" t="s">
        <v>358</v>
      </c>
    </row>
    <row r="52" spans="1:4">
      <c r="C52" s="12" t="s">
        <v>247</v>
      </c>
      <c r="D52" s="13" t="s">
        <v>360</v>
      </c>
    </row>
    <row r="53" spans="1:4">
      <c r="C53" s="12" t="s">
        <v>247</v>
      </c>
      <c r="D53" s="13" t="s">
        <v>362</v>
      </c>
    </row>
    <row r="54" spans="1:4">
      <c r="C54" s="12" t="s">
        <v>247</v>
      </c>
      <c r="D54" s="13" t="s">
        <v>364</v>
      </c>
    </row>
    <row r="55" spans="1:4">
      <c r="C55" s="12" t="s">
        <v>247</v>
      </c>
      <c r="D55" s="13" t="s">
        <v>366</v>
      </c>
    </row>
    <row r="56" spans="1:4">
      <c r="C56" s="12" t="s">
        <v>247</v>
      </c>
      <c r="D56" s="13" t="s">
        <v>368</v>
      </c>
    </row>
    <row r="57" spans="1:4">
      <c r="C57" s="12" t="s">
        <v>247</v>
      </c>
      <c r="D57" s="13" t="s">
        <v>370</v>
      </c>
    </row>
    <row r="58" spans="1:4">
      <c r="C58" s="12" t="s">
        <v>247</v>
      </c>
      <c r="D58" s="13" t="s">
        <v>372</v>
      </c>
    </row>
    <row r="59" spans="1:4">
      <c r="C59" s="12" t="s">
        <v>247</v>
      </c>
      <c r="D59" s="13" t="s">
        <v>374</v>
      </c>
    </row>
    <row r="60" spans="1:4">
      <c r="C60" s="12" t="s">
        <v>247</v>
      </c>
      <c r="D60" s="13" t="s">
        <v>376</v>
      </c>
    </row>
    <row r="61" spans="1:4">
      <c r="C61" s="12" t="s">
        <v>247</v>
      </c>
      <c r="D61" s="13" t="s">
        <v>378</v>
      </c>
    </row>
    <row r="62" spans="1:4">
      <c r="C62" s="12" t="s">
        <v>247</v>
      </c>
      <c r="D62" s="13" t="s">
        <v>380</v>
      </c>
    </row>
    <row r="63" spans="1:4">
      <c r="C63" s="12" t="s">
        <v>247</v>
      </c>
      <c r="D63" s="13" t="s">
        <v>382</v>
      </c>
    </row>
    <row r="64" spans="1:4">
      <c r="C64" s="12" t="s">
        <v>247</v>
      </c>
      <c r="D64" s="13" t="s">
        <v>384</v>
      </c>
    </row>
    <row r="65" spans="3:4">
      <c r="C65" s="12" t="s">
        <v>247</v>
      </c>
      <c r="D65" s="13" t="s">
        <v>385</v>
      </c>
    </row>
    <row r="66" spans="3:4">
      <c r="C66" s="12" t="s">
        <v>247</v>
      </c>
      <c r="D66" s="13" t="s">
        <v>386</v>
      </c>
    </row>
    <row r="67" spans="3:4">
      <c r="C67" s="12" t="s">
        <v>247</v>
      </c>
      <c r="D67" s="13" t="s">
        <v>388</v>
      </c>
    </row>
    <row r="68" spans="3:4">
      <c r="C68" s="12" t="s">
        <v>247</v>
      </c>
      <c r="D68" s="13" t="s">
        <v>390</v>
      </c>
    </row>
    <row r="69" spans="3:4">
      <c r="C69" s="12" t="s">
        <v>247</v>
      </c>
      <c r="D69" s="13" t="s">
        <v>392</v>
      </c>
    </row>
    <row r="70" spans="3:4">
      <c r="C70" s="12" t="s">
        <v>247</v>
      </c>
      <c r="D70" s="13" t="s">
        <v>394</v>
      </c>
    </row>
    <row r="71" spans="3:4">
      <c r="C71" s="12" t="s">
        <v>247</v>
      </c>
      <c r="D71" s="13" t="s">
        <v>396</v>
      </c>
    </row>
    <row r="72" spans="3:4">
      <c r="C72" s="12" t="s">
        <v>247</v>
      </c>
      <c r="D72" s="13" t="s">
        <v>398</v>
      </c>
    </row>
    <row r="73" spans="3:4">
      <c r="C73" s="12" t="s">
        <v>247</v>
      </c>
      <c r="D73" s="13" t="s">
        <v>400</v>
      </c>
    </row>
    <row r="74" spans="3:4">
      <c r="C74" s="12" t="s">
        <v>247</v>
      </c>
      <c r="D74" s="13" t="s">
        <v>402</v>
      </c>
    </row>
    <row r="75" spans="3:4">
      <c r="C75" s="12" t="s">
        <v>247</v>
      </c>
      <c r="D75" s="13" t="s">
        <v>404</v>
      </c>
    </row>
    <row r="76" spans="3:4">
      <c r="C76" s="12" t="s">
        <v>247</v>
      </c>
      <c r="D76" s="13" t="s">
        <v>406</v>
      </c>
    </row>
    <row r="77" spans="3:4">
      <c r="C77" s="12" t="s">
        <v>247</v>
      </c>
      <c r="D77" s="13" t="s">
        <v>408</v>
      </c>
    </row>
    <row r="78" spans="3:4">
      <c r="C78" s="12" t="s">
        <v>247</v>
      </c>
      <c r="D78" s="13" t="s">
        <v>409</v>
      </c>
    </row>
    <row r="79" spans="3:4">
      <c r="C79" s="12" t="s">
        <v>247</v>
      </c>
      <c r="D79" s="13" t="s">
        <v>411</v>
      </c>
    </row>
    <row r="80" spans="3:4">
      <c r="C80" s="12" t="s">
        <v>247</v>
      </c>
      <c r="D80" s="13" t="s">
        <v>413</v>
      </c>
    </row>
    <row r="81" spans="3:4">
      <c r="C81" s="12" t="s">
        <v>247</v>
      </c>
      <c r="D81" s="13" t="s">
        <v>415</v>
      </c>
    </row>
    <row r="82" spans="3:4">
      <c r="C82" s="12" t="s">
        <v>247</v>
      </c>
      <c r="D82" s="13" t="s">
        <v>417</v>
      </c>
    </row>
    <row r="83" spans="3:4">
      <c r="C83" s="12" t="s">
        <v>247</v>
      </c>
      <c r="D83" s="13" t="s">
        <v>419</v>
      </c>
    </row>
    <row r="84" spans="3:4">
      <c r="C84" s="12" t="s">
        <v>247</v>
      </c>
      <c r="D84" s="13" t="s">
        <v>421</v>
      </c>
    </row>
    <row r="85" spans="3:4">
      <c r="C85" s="12" t="s">
        <v>247</v>
      </c>
      <c r="D85" s="13" t="s">
        <v>423</v>
      </c>
    </row>
    <row r="86" spans="3:4">
      <c r="C86" s="12" t="s">
        <v>247</v>
      </c>
      <c r="D86" s="13" t="s">
        <v>425</v>
      </c>
    </row>
    <row r="87" spans="3:4">
      <c r="C87" s="12" t="s">
        <v>247</v>
      </c>
      <c r="D87" s="13" t="s">
        <v>427</v>
      </c>
    </row>
    <row r="88" spans="3:4">
      <c r="C88" s="12" t="s">
        <v>247</v>
      </c>
      <c r="D88" s="13" t="s">
        <v>429</v>
      </c>
    </row>
    <row r="89" spans="3:4">
      <c r="C89" s="12" t="s">
        <v>247</v>
      </c>
      <c r="D89" s="13" t="s">
        <v>431</v>
      </c>
    </row>
    <row r="90" spans="3:4">
      <c r="C90" s="12" t="s">
        <v>247</v>
      </c>
      <c r="D90" s="13" t="s">
        <v>433</v>
      </c>
    </row>
    <row r="91" spans="3:4">
      <c r="C91" s="12" t="s">
        <v>247</v>
      </c>
      <c r="D91" s="13" t="s">
        <v>435</v>
      </c>
    </row>
    <row r="92" spans="3:4">
      <c r="C92" s="12" t="s">
        <v>247</v>
      </c>
      <c r="D92" s="13" t="s">
        <v>437</v>
      </c>
    </row>
    <row r="93" spans="3:4">
      <c r="C93" s="12" t="s">
        <v>247</v>
      </c>
      <c r="D93" s="13" t="s">
        <v>439</v>
      </c>
    </row>
    <row r="94" spans="3:4">
      <c r="C94" s="12" t="s">
        <v>247</v>
      </c>
      <c r="D94" s="13" t="s">
        <v>441</v>
      </c>
    </row>
    <row r="95" spans="3:4">
      <c r="C95" s="12" t="s">
        <v>247</v>
      </c>
      <c r="D95" s="13" t="s">
        <v>443</v>
      </c>
    </row>
    <row r="96" spans="3:4">
      <c r="C96" s="12" t="s">
        <v>247</v>
      </c>
      <c r="D96" s="13" t="s">
        <v>445</v>
      </c>
    </row>
    <row r="97" spans="3:4">
      <c r="C97" s="12" t="s">
        <v>247</v>
      </c>
      <c r="D97" s="13" t="s">
        <v>447</v>
      </c>
    </row>
    <row r="98" spans="3:4">
      <c r="C98" s="12" t="s">
        <v>247</v>
      </c>
      <c r="D98" s="13" t="s">
        <v>449</v>
      </c>
    </row>
    <row r="99" spans="3:4">
      <c r="C99" s="12" t="s">
        <v>247</v>
      </c>
      <c r="D99" s="13" t="s">
        <v>451</v>
      </c>
    </row>
    <row r="100" spans="3:4">
      <c r="C100" s="12" t="s">
        <v>247</v>
      </c>
      <c r="D100" s="13" t="s">
        <v>453</v>
      </c>
    </row>
    <row r="101" spans="3:4">
      <c r="C101" s="12" t="s">
        <v>247</v>
      </c>
      <c r="D101" s="13" t="s">
        <v>455</v>
      </c>
    </row>
    <row r="102" spans="3:4">
      <c r="C102" s="12" t="s">
        <v>247</v>
      </c>
      <c r="D102" s="13" t="s">
        <v>457</v>
      </c>
    </row>
    <row r="103" spans="3:4">
      <c r="C103" s="12" t="s">
        <v>247</v>
      </c>
      <c r="D103" s="13" t="s">
        <v>459</v>
      </c>
    </row>
    <row r="104" spans="3:4">
      <c r="C104" s="12" t="s">
        <v>247</v>
      </c>
      <c r="D104" s="13" t="s">
        <v>461</v>
      </c>
    </row>
    <row r="105" spans="3:4">
      <c r="C105" s="12" t="s">
        <v>247</v>
      </c>
      <c r="D105" s="13" t="s">
        <v>463</v>
      </c>
    </row>
    <row r="106" spans="3:4">
      <c r="C106" s="12" t="s">
        <v>247</v>
      </c>
      <c r="D106" s="13" t="s">
        <v>465</v>
      </c>
    </row>
    <row r="107" spans="3:4">
      <c r="C107" s="12" t="s">
        <v>247</v>
      </c>
      <c r="D107" s="13" t="s">
        <v>467</v>
      </c>
    </row>
    <row r="108" spans="3:4">
      <c r="C108" s="12" t="s">
        <v>247</v>
      </c>
      <c r="D108" s="13" t="s">
        <v>468</v>
      </c>
    </row>
    <row r="109" spans="3:4">
      <c r="C109" s="12" t="s">
        <v>247</v>
      </c>
      <c r="D109" s="13" t="s">
        <v>470</v>
      </c>
    </row>
    <row r="110" spans="3:4">
      <c r="C110" s="12" t="s">
        <v>247</v>
      </c>
      <c r="D110" s="13" t="s">
        <v>472</v>
      </c>
    </row>
    <row r="111" spans="3:4">
      <c r="C111" s="12" t="s">
        <v>247</v>
      </c>
      <c r="D111" s="13" t="s">
        <v>474</v>
      </c>
    </row>
    <row r="112" spans="3:4">
      <c r="C112" s="12" t="s">
        <v>247</v>
      </c>
      <c r="D112" s="13" t="s">
        <v>476</v>
      </c>
    </row>
    <row r="113" spans="3:4">
      <c r="C113" s="12" t="s">
        <v>247</v>
      </c>
      <c r="D113" s="13" t="s">
        <v>478</v>
      </c>
    </row>
    <row r="114" spans="3:4">
      <c r="C114" s="12" t="s">
        <v>247</v>
      </c>
      <c r="D114" s="13" t="s">
        <v>480</v>
      </c>
    </row>
    <row r="115" spans="3:4">
      <c r="C115" s="12" t="s">
        <v>247</v>
      </c>
      <c r="D115" s="13" t="s">
        <v>482</v>
      </c>
    </row>
    <row r="116" spans="3:4">
      <c r="C116" s="12" t="s">
        <v>247</v>
      </c>
      <c r="D116" s="13" t="s">
        <v>484</v>
      </c>
    </row>
    <row r="117" spans="3:4">
      <c r="C117" s="12" t="s">
        <v>247</v>
      </c>
      <c r="D117" s="13" t="s">
        <v>486</v>
      </c>
    </row>
    <row r="118" spans="3:4">
      <c r="C118" s="12" t="s">
        <v>247</v>
      </c>
      <c r="D118" s="13" t="s">
        <v>488</v>
      </c>
    </row>
    <row r="119" spans="3:4">
      <c r="C119" s="12" t="s">
        <v>247</v>
      </c>
      <c r="D119" s="13" t="s">
        <v>490</v>
      </c>
    </row>
    <row r="120" spans="3:4">
      <c r="C120" s="12" t="s">
        <v>247</v>
      </c>
      <c r="D120" s="13" t="s">
        <v>492</v>
      </c>
    </row>
    <row r="121" spans="3:4">
      <c r="C121" s="12" t="s">
        <v>247</v>
      </c>
      <c r="D121" s="13" t="s">
        <v>494</v>
      </c>
    </row>
    <row r="122" spans="3:4">
      <c r="C122" s="12" t="s">
        <v>247</v>
      </c>
      <c r="D122" s="13" t="s">
        <v>496</v>
      </c>
    </row>
    <row r="123" spans="3:4">
      <c r="C123" s="12" t="s">
        <v>247</v>
      </c>
      <c r="D123" s="13" t="s">
        <v>497</v>
      </c>
    </row>
    <row r="124" spans="3:4">
      <c r="C124" s="12" t="s">
        <v>247</v>
      </c>
      <c r="D124" s="13" t="s">
        <v>499</v>
      </c>
    </row>
    <row r="125" spans="3:4">
      <c r="C125" s="12" t="s">
        <v>247</v>
      </c>
      <c r="D125" s="13" t="s">
        <v>501</v>
      </c>
    </row>
    <row r="126" spans="3:4">
      <c r="C126" s="12" t="s">
        <v>247</v>
      </c>
      <c r="D126" s="13" t="s">
        <v>502</v>
      </c>
    </row>
    <row r="127" spans="3:4">
      <c r="C127" s="12" t="s">
        <v>247</v>
      </c>
      <c r="D127" s="13" t="s">
        <v>504</v>
      </c>
    </row>
    <row r="128" spans="3:4">
      <c r="C128" s="12" t="s">
        <v>247</v>
      </c>
      <c r="D128" s="13" t="s">
        <v>506</v>
      </c>
    </row>
    <row r="129" spans="3:4">
      <c r="C129" s="12" t="s">
        <v>247</v>
      </c>
      <c r="D129" s="13" t="s">
        <v>508</v>
      </c>
    </row>
    <row r="130" spans="3:4">
      <c r="C130" s="12" t="s">
        <v>247</v>
      </c>
      <c r="D130" s="13" t="s">
        <v>510</v>
      </c>
    </row>
    <row r="131" spans="3:4">
      <c r="C131" s="12" t="s">
        <v>247</v>
      </c>
      <c r="D131" s="13" t="s">
        <v>512</v>
      </c>
    </row>
    <row r="132" spans="3:4">
      <c r="C132" s="12" t="s">
        <v>247</v>
      </c>
      <c r="D132" s="13" t="s">
        <v>514</v>
      </c>
    </row>
    <row r="133" spans="3:4">
      <c r="C133" s="12" t="s">
        <v>247</v>
      </c>
      <c r="D133" s="13" t="s">
        <v>516</v>
      </c>
    </row>
    <row r="134" spans="3:4">
      <c r="C134" s="12" t="s">
        <v>247</v>
      </c>
      <c r="D134" s="13" t="s">
        <v>518</v>
      </c>
    </row>
    <row r="135" spans="3:4">
      <c r="C135" s="12" t="s">
        <v>247</v>
      </c>
      <c r="D135" s="13" t="s">
        <v>520</v>
      </c>
    </row>
    <row r="136" spans="3:4">
      <c r="C136" s="12" t="s">
        <v>247</v>
      </c>
      <c r="D136" s="13" t="s">
        <v>522</v>
      </c>
    </row>
    <row r="137" spans="3:4">
      <c r="C137" s="12" t="s">
        <v>247</v>
      </c>
      <c r="D137" s="13" t="s">
        <v>524</v>
      </c>
    </row>
    <row r="138" spans="3:4">
      <c r="C138" s="12" t="s">
        <v>247</v>
      </c>
      <c r="D138" s="13" t="s">
        <v>526</v>
      </c>
    </row>
    <row r="139" spans="3:4">
      <c r="C139" s="12" t="s">
        <v>247</v>
      </c>
      <c r="D139" s="13" t="s">
        <v>528</v>
      </c>
    </row>
    <row r="140" spans="3:4">
      <c r="C140" s="12" t="s">
        <v>247</v>
      </c>
      <c r="D140" s="13" t="s">
        <v>530</v>
      </c>
    </row>
    <row r="141" spans="3:4">
      <c r="C141" s="12" t="s">
        <v>247</v>
      </c>
      <c r="D141" s="13" t="s">
        <v>532</v>
      </c>
    </row>
    <row r="142" spans="3:4">
      <c r="C142" s="12" t="s">
        <v>247</v>
      </c>
      <c r="D142" s="13" t="s">
        <v>534</v>
      </c>
    </row>
    <row r="143" spans="3:4">
      <c r="C143" s="12" t="s">
        <v>247</v>
      </c>
      <c r="D143" s="13" t="s">
        <v>536</v>
      </c>
    </row>
    <row r="144" spans="3:4">
      <c r="C144" s="12" t="s">
        <v>247</v>
      </c>
      <c r="D144" s="13" t="s">
        <v>537</v>
      </c>
    </row>
    <row r="145" spans="3:4">
      <c r="C145" s="12" t="s">
        <v>247</v>
      </c>
      <c r="D145" s="13" t="s">
        <v>538</v>
      </c>
    </row>
    <row r="146" spans="3:4">
      <c r="C146" s="12" t="s">
        <v>247</v>
      </c>
      <c r="D146" s="13" t="s">
        <v>540</v>
      </c>
    </row>
    <row r="147" spans="3:4">
      <c r="C147" s="12" t="s">
        <v>247</v>
      </c>
      <c r="D147" s="13" t="s">
        <v>541</v>
      </c>
    </row>
    <row r="148" spans="3:4">
      <c r="C148" s="12" t="s">
        <v>247</v>
      </c>
      <c r="D148" s="13" t="s">
        <v>543</v>
      </c>
    </row>
    <row r="149" spans="3:4">
      <c r="C149" s="12" t="s">
        <v>247</v>
      </c>
      <c r="D149" s="13" t="s">
        <v>545</v>
      </c>
    </row>
    <row r="150" spans="3:4">
      <c r="C150" s="12" t="s">
        <v>247</v>
      </c>
      <c r="D150" s="13" t="s">
        <v>547</v>
      </c>
    </row>
    <row r="151" spans="3:4">
      <c r="C151" s="12" t="s">
        <v>247</v>
      </c>
      <c r="D151" s="13" t="s">
        <v>549</v>
      </c>
    </row>
    <row r="152" spans="3:4">
      <c r="C152" s="12" t="s">
        <v>247</v>
      </c>
      <c r="D152" s="13" t="s">
        <v>551</v>
      </c>
    </row>
    <row r="153" spans="3:4">
      <c r="C153" s="12" t="s">
        <v>247</v>
      </c>
      <c r="D153" s="13" t="s">
        <v>553</v>
      </c>
    </row>
    <row r="154" spans="3:4">
      <c r="C154" s="12" t="s">
        <v>247</v>
      </c>
      <c r="D154" s="13" t="s">
        <v>555</v>
      </c>
    </row>
    <row r="155" spans="3:4">
      <c r="C155" s="12" t="s">
        <v>247</v>
      </c>
      <c r="D155" s="13" t="s">
        <v>557</v>
      </c>
    </row>
    <row r="156" spans="3:4">
      <c r="C156" s="12" t="s">
        <v>247</v>
      </c>
      <c r="D156" s="13" t="s">
        <v>559</v>
      </c>
    </row>
    <row r="157" spans="3:4">
      <c r="C157" s="12" t="s">
        <v>247</v>
      </c>
      <c r="D157" s="13" t="s">
        <v>560</v>
      </c>
    </row>
    <row r="158" spans="3:4">
      <c r="C158" s="12" t="s">
        <v>247</v>
      </c>
      <c r="D158" s="13" t="s">
        <v>562</v>
      </c>
    </row>
    <row r="159" spans="3:4">
      <c r="C159" s="12" t="s">
        <v>247</v>
      </c>
      <c r="D159" s="13" t="s">
        <v>564</v>
      </c>
    </row>
    <row r="160" spans="3:4">
      <c r="C160" s="12" t="s">
        <v>247</v>
      </c>
      <c r="D160" s="13" t="s">
        <v>566</v>
      </c>
    </row>
    <row r="161" spans="3:4">
      <c r="C161" s="12" t="s">
        <v>247</v>
      </c>
      <c r="D161" s="13" t="s">
        <v>568</v>
      </c>
    </row>
    <row r="162" spans="3:4">
      <c r="C162" s="12" t="s">
        <v>247</v>
      </c>
      <c r="D162" s="13" t="s">
        <v>570</v>
      </c>
    </row>
    <row r="163" spans="3:4">
      <c r="C163" s="12" t="s">
        <v>247</v>
      </c>
      <c r="D163" s="13" t="s">
        <v>572</v>
      </c>
    </row>
    <row r="164" spans="3:4">
      <c r="C164" s="12" t="s">
        <v>247</v>
      </c>
      <c r="D164" s="13" t="s">
        <v>574</v>
      </c>
    </row>
    <row r="165" spans="3:4">
      <c r="C165" s="12" t="s">
        <v>247</v>
      </c>
      <c r="D165" s="13" t="s">
        <v>576</v>
      </c>
    </row>
    <row r="166" spans="3:4">
      <c r="C166" s="12" t="s">
        <v>247</v>
      </c>
      <c r="D166" s="13" t="s">
        <v>578</v>
      </c>
    </row>
    <row r="167" spans="3:4">
      <c r="C167" s="12" t="s">
        <v>247</v>
      </c>
      <c r="D167" s="13" t="s">
        <v>580</v>
      </c>
    </row>
    <row r="168" spans="3:4">
      <c r="C168" s="12" t="s">
        <v>247</v>
      </c>
      <c r="D168" s="13" t="s">
        <v>582</v>
      </c>
    </row>
    <row r="169" spans="3:4">
      <c r="C169" s="12" t="s">
        <v>247</v>
      </c>
      <c r="D169" s="13" t="s">
        <v>584</v>
      </c>
    </row>
    <row r="170" spans="3:4">
      <c r="C170" s="12" t="s">
        <v>247</v>
      </c>
      <c r="D170" s="13" t="s">
        <v>586</v>
      </c>
    </row>
    <row r="171" spans="3:4">
      <c r="C171" s="12" t="s">
        <v>247</v>
      </c>
      <c r="D171" s="13" t="s">
        <v>588</v>
      </c>
    </row>
    <row r="172" spans="3:4">
      <c r="C172" s="12" t="s">
        <v>247</v>
      </c>
      <c r="D172" s="13" t="s">
        <v>590</v>
      </c>
    </row>
    <row r="173" spans="3:4">
      <c r="C173" s="12" t="s">
        <v>247</v>
      </c>
      <c r="D173" s="13" t="s">
        <v>592</v>
      </c>
    </row>
    <row r="174" spans="3:4">
      <c r="C174" s="12" t="s">
        <v>247</v>
      </c>
      <c r="D174" s="13" t="s">
        <v>594</v>
      </c>
    </row>
    <row r="175" spans="3:4">
      <c r="C175" s="12" t="s">
        <v>247</v>
      </c>
      <c r="D175" s="13" t="s">
        <v>596</v>
      </c>
    </row>
    <row r="176" spans="3:4">
      <c r="C176" s="12" t="s">
        <v>247</v>
      </c>
      <c r="D176" s="13" t="s">
        <v>598</v>
      </c>
    </row>
    <row r="177" spans="3:4">
      <c r="C177" s="12" t="s">
        <v>247</v>
      </c>
      <c r="D177" s="13" t="s">
        <v>600</v>
      </c>
    </row>
    <row r="178" spans="3:4">
      <c r="C178" s="12" t="s">
        <v>247</v>
      </c>
      <c r="D178" s="13" t="s">
        <v>602</v>
      </c>
    </row>
    <row r="179" spans="3:4">
      <c r="C179" s="12" t="s">
        <v>247</v>
      </c>
      <c r="D179" s="13" t="s">
        <v>604</v>
      </c>
    </row>
    <row r="180" spans="3:4">
      <c r="C180" s="12" t="s">
        <v>247</v>
      </c>
      <c r="D180" s="13" t="s">
        <v>606</v>
      </c>
    </row>
    <row r="181" spans="3:4">
      <c r="C181" s="12" t="s">
        <v>247</v>
      </c>
      <c r="D181" s="13" t="s">
        <v>608</v>
      </c>
    </row>
    <row r="182" spans="3:4">
      <c r="C182" s="12" t="s">
        <v>247</v>
      </c>
      <c r="D182" s="13" t="s">
        <v>610</v>
      </c>
    </row>
    <row r="183" spans="3:4">
      <c r="C183" s="12" t="s">
        <v>247</v>
      </c>
      <c r="D183" s="13" t="s">
        <v>612</v>
      </c>
    </row>
    <row r="184" spans="3:4">
      <c r="C184" s="12" t="s">
        <v>247</v>
      </c>
      <c r="D184" s="13" t="s">
        <v>614</v>
      </c>
    </row>
    <row r="185" spans="3:4">
      <c r="C185" s="12" t="s">
        <v>247</v>
      </c>
      <c r="D185" s="13" t="s">
        <v>616</v>
      </c>
    </row>
    <row r="186" spans="3:4">
      <c r="C186" s="12" t="s">
        <v>247</v>
      </c>
      <c r="D186" s="13" t="s">
        <v>618</v>
      </c>
    </row>
    <row r="187" spans="3:4">
      <c r="C187" s="12" t="s">
        <v>247</v>
      </c>
      <c r="D187" s="13" t="s">
        <v>620</v>
      </c>
    </row>
    <row r="188" spans="3:4">
      <c r="C188" s="12" t="s">
        <v>249</v>
      </c>
      <c r="D188" s="13" t="s">
        <v>622</v>
      </c>
    </row>
    <row r="189" spans="3:4">
      <c r="C189" s="12" t="s">
        <v>249</v>
      </c>
      <c r="D189" s="13" t="s">
        <v>624</v>
      </c>
    </row>
    <row r="190" spans="3:4">
      <c r="C190" s="12" t="s">
        <v>249</v>
      </c>
      <c r="D190" s="13" t="s">
        <v>626</v>
      </c>
    </row>
    <row r="191" spans="3:4">
      <c r="C191" s="12" t="s">
        <v>249</v>
      </c>
      <c r="D191" s="13" t="s">
        <v>628</v>
      </c>
    </row>
    <row r="192" spans="3:4">
      <c r="C192" s="12" t="s">
        <v>249</v>
      </c>
      <c r="D192" s="13" t="s">
        <v>630</v>
      </c>
    </row>
    <row r="193" spans="3:4">
      <c r="C193" s="12" t="s">
        <v>249</v>
      </c>
      <c r="D193" s="13" t="s">
        <v>632</v>
      </c>
    </row>
    <row r="194" spans="3:4">
      <c r="C194" s="12" t="s">
        <v>249</v>
      </c>
      <c r="D194" s="13" t="s">
        <v>634</v>
      </c>
    </row>
    <row r="195" spans="3:4">
      <c r="C195" s="12" t="s">
        <v>249</v>
      </c>
      <c r="D195" s="13" t="s">
        <v>635</v>
      </c>
    </row>
    <row r="196" spans="3:4">
      <c r="C196" s="12" t="s">
        <v>249</v>
      </c>
      <c r="D196" s="13" t="s">
        <v>637</v>
      </c>
    </row>
    <row r="197" spans="3:4">
      <c r="C197" s="12" t="s">
        <v>249</v>
      </c>
      <c r="D197" s="13" t="s">
        <v>639</v>
      </c>
    </row>
    <row r="198" spans="3:4">
      <c r="C198" s="12" t="s">
        <v>249</v>
      </c>
      <c r="D198" s="13" t="s">
        <v>641</v>
      </c>
    </row>
    <row r="199" spans="3:4">
      <c r="C199" s="12" t="s">
        <v>249</v>
      </c>
      <c r="D199" s="13" t="s">
        <v>643</v>
      </c>
    </row>
    <row r="200" spans="3:4">
      <c r="C200" s="12" t="s">
        <v>249</v>
      </c>
      <c r="D200" s="13" t="s">
        <v>645</v>
      </c>
    </row>
    <row r="201" spans="3:4">
      <c r="C201" s="12" t="s">
        <v>249</v>
      </c>
      <c r="D201" s="13" t="s">
        <v>646</v>
      </c>
    </row>
    <row r="202" spans="3:4">
      <c r="C202" s="12" t="s">
        <v>249</v>
      </c>
      <c r="D202" s="13" t="s">
        <v>648</v>
      </c>
    </row>
    <row r="203" spans="3:4">
      <c r="C203" s="12" t="s">
        <v>249</v>
      </c>
      <c r="D203" s="13" t="s">
        <v>650</v>
      </c>
    </row>
    <row r="204" spans="3:4">
      <c r="C204" s="12" t="s">
        <v>249</v>
      </c>
      <c r="D204" s="13" t="s">
        <v>652</v>
      </c>
    </row>
    <row r="205" spans="3:4">
      <c r="C205" s="12" t="s">
        <v>249</v>
      </c>
      <c r="D205" s="13" t="s">
        <v>654</v>
      </c>
    </row>
    <row r="206" spans="3:4">
      <c r="C206" s="12" t="s">
        <v>249</v>
      </c>
      <c r="D206" s="13" t="s">
        <v>656</v>
      </c>
    </row>
    <row r="207" spans="3:4">
      <c r="C207" s="12" t="s">
        <v>249</v>
      </c>
      <c r="D207" s="13" t="s">
        <v>657</v>
      </c>
    </row>
    <row r="208" spans="3:4">
      <c r="C208" s="12" t="s">
        <v>249</v>
      </c>
      <c r="D208" s="13" t="s">
        <v>659</v>
      </c>
    </row>
    <row r="209" spans="3:4">
      <c r="C209" s="12" t="s">
        <v>249</v>
      </c>
      <c r="D209" s="13" t="s">
        <v>661</v>
      </c>
    </row>
    <row r="210" spans="3:4">
      <c r="C210" s="12" t="s">
        <v>249</v>
      </c>
      <c r="D210" s="13" t="s">
        <v>663</v>
      </c>
    </row>
    <row r="211" spans="3:4">
      <c r="C211" s="12" t="s">
        <v>249</v>
      </c>
      <c r="D211" s="13" t="s">
        <v>665</v>
      </c>
    </row>
    <row r="212" spans="3:4">
      <c r="C212" s="12" t="s">
        <v>249</v>
      </c>
      <c r="D212" s="13" t="s">
        <v>667</v>
      </c>
    </row>
    <row r="213" spans="3:4">
      <c r="C213" s="12" t="s">
        <v>249</v>
      </c>
      <c r="D213" s="13" t="s">
        <v>669</v>
      </c>
    </row>
    <row r="214" spans="3:4">
      <c r="C214" s="12" t="s">
        <v>249</v>
      </c>
      <c r="D214" s="13" t="s">
        <v>671</v>
      </c>
    </row>
    <row r="215" spans="3:4">
      <c r="C215" s="12" t="s">
        <v>249</v>
      </c>
      <c r="D215" s="13" t="s">
        <v>673</v>
      </c>
    </row>
    <row r="216" spans="3:4">
      <c r="C216" s="12" t="s">
        <v>249</v>
      </c>
      <c r="D216" s="13" t="s">
        <v>675</v>
      </c>
    </row>
    <row r="217" spans="3:4">
      <c r="C217" s="12" t="s">
        <v>249</v>
      </c>
      <c r="D217" s="13" t="s">
        <v>677</v>
      </c>
    </row>
    <row r="218" spans="3:4">
      <c r="C218" s="12" t="s">
        <v>249</v>
      </c>
      <c r="D218" s="13" t="s">
        <v>679</v>
      </c>
    </row>
    <row r="219" spans="3:4">
      <c r="C219" s="12" t="s">
        <v>249</v>
      </c>
      <c r="D219" s="13" t="s">
        <v>681</v>
      </c>
    </row>
    <row r="220" spans="3:4">
      <c r="C220" s="12" t="s">
        <v>249</v>
      </c>
      <c r="D220" s="13" t="s">
        <v>682</v>
      </c>
    </row>
    <row r="221" spans="3:4">
      <c r="C221" s="12" t="s">
        <v>249</v>
      </c>
      <c r="D221" s="13" t="s">
        <v>684</v>
      </c>
    </row>
    <row r="222" spans="3:4">
      <c r="C222" s="12" t="s">
        <v>249</v>
      </c>
      <c r="D222" s="13" t="s">
        <v>686</v>
      </c>
    </row>
    <row r="223" spans="3:4">
      <c r="C223" s="12" t="s">
        <v>249</v>
      </c>
      <c r="D223" s="13" t="s">
        <v>688</v>
      </c>
    </row>
    <row r="224" spans="3:4">
      <c r="C224" s="12" t="s">
        <v>249</v>
      </c>
      <c r="D224" s="13" t="s">
        <v>690</v>
      </c>
    </row>
    <row r="225" spans="3:4">
      <c r="C225" s="12" t="s">
        <v>249</v>
      </c>
      <c r="D225" s="13" t="s">
        <v>692</v>
      </c>
    </row>
    <row r="226" spans="3:4">
      <c r="C226" s="12" t="s">
        <v>249</v>
      </c>
      <c r="D226" s="13" t="s">
        <v>694</v>
      </c>
    </row>
    <row r="227" spans="3:4">
      <c r="C227" s="12" t="s">
        <v>249</v>
      </c>
      <c r="D227" s="13" t="s">
        <v>696</v>
      </c>
    </row>
    <row r="228" spans="3:4">
      <c r="C228" s="12" t="s">
        <v>251</v>
      </c>
      <c r="D228" s="13" t="s">
        <v>697</v>
      </c>
    </row>
    <row r="229" spans="3:4">
      <c r="C229" s="12" t="s">
        <v>251</v>
      </c>
      <c r="D229" s="13" t="s">
        <v>698</v>
      </c>
    </row>
    <row r="230" spans="3:4">
      <c r="C230" s="12" t="s">
        <v>251</v>
      </c>
      <c r="D230" s="13" t="s">
        <v>700</v>
      </c>
    </row>
    <row r="231" spans="3:4">
      <c r="C231" s="12" t="s">
        <v>251</v>
      </c>
      <c r="D231" s="13" t="s">
        <v>702</v>
      </c>
    </row>
    <row r="232" spans="3:4">
      <c r="C232" s="12" t="s">
        <v>251</v>
      </c>
      <c r="D232" s="13" t="s">
        <v>704</v>
      </c>
    </row>
    <row r="233" spans="3:4">
      <c r="C233" s="12" t="s">
        <v>251</v>
      </c>
      <c r="D233" s="13" t="s">
        <v>706</v>
      </c>
    </row>
    <row r="234" spans="3:4">
      <c r="C234" s="12" t="s">
        <v>251</v>
      </c>
      <c r="D234" s="13" t="s">
        <v>708</v>
      </c>
    </row>
    <row r="235" spans="3:4">
      <c r="C235" s="12" t="s">
        <v>251</v>
      </c>
      <c r="D235" s="13" t="s">
        <v>710</v>
      </c>
    </row>
    <row r="236" spans="3:4">
      <c r="C236" s="12" t="s">
        <v>251</v>
      </c>
      <c r="D236" s="13" t="s">
        <v>712</v>
      </c>
    </row>
    <row r="237" spans="3:4">
      <c r="C237" s="12" t="s">
        <v>251</v>
      </c>
      <c r="D237" s="13" t="s">
        <v>714</v>
      </c>
    </row>
    <row r="238" spans="3:4">
      <c r="C238" s="12" t="s">
        <v>251</v>
      </c>
      <c r="D238" s="13" t="s">
        <v>716</v>
      </c>
    </row>
    <row r="239" spans="3:4">
      <c r="C239" s="12" t="s">
        <v>251</v>
      </c>
      <c r="D239" s="13" t="s">
        <v>718</v>
      </c>
    </row>
    <row r="240" spans="3:4">
      <c r="C240" s="12" t="s">
        <v>251</v>
      </c>
      <c r="D240" s="13" t="s">
        <v>720</v>
      </c>
    </row>
    <row r="241" spans="3:4">
      <c r="C241" s="12" t="s">
        <v>251</v>
      </c>
      <c r="D241" s="13" t="s">
        <v>722</v>
      </c>
    </row>
    <row r="242" spans="3:4">
      <c r="C242" s="12" t="s">
        <v>251</v>
      </c>
      <c r="D242" s="13" t="s">
        <v>724</v>
      </c>
    </row>
    <row r="243" spans="3:4">
      <c r="C243" s="12" t="s">
        <v>251</v>
      </c>
      <c r="D243" s="13" t="s">
        <v>726</v>
      </c>
    </row>
    <row r="244" spans="3:4">
      <c r="C244" s="12" t="s">
        <v>251</v>
      </c>
      <c r="D244" s="13" t="s">
        <v>728</v>
      </c>
    </row>
    <row r="245" spans="3:4">
      <c r="C245" s="12" t="s">
        <v>251</v>
      </c>
      <c r="D245" s="13" t="s">
        <v>730</v>
      </c>
    </row>
    <row r="246" spans="3:4">
      <c r="C246" s="12" t="s">
        <v>251</v>
      </c>
      <c r="D246" s="13" t="s">
        <v>732</v>
      </c>
    </row>
    <row r="247" spans="3:4">
      <c r="C247" s="12" t="s">
        <v>251</v>
      </c>
      <c r="D247" s="13" t="s">
        <v>734</v>
      </c>
    </row>
    <row r="248" spans="3:4">
      <c r="C248" s="12" t="s">
        <v>251</v>
      </c>
      <c r="D248" s="13" t="s">
        <v>736</v>
      </c>
    </row>
    <row r="249" spans="3:4">
      <c r="C249" s="12" t="s">
        <v>251</v>
      </c>
      <c r="D249" s="13" t="s">
        <v>738</v>
      </c>
    </row>
    <row r="250" spans="3:4">
      <c r="C250" s="12" t="s">
        <v>251</v>
      </c>
      <c r="D250" s="13" t="s">
        <v>740</v>
      </c>
    </row>
    <row r="251" spans="3:4">
      <c r="C251" s="12" t="s">
        <v>251</v>
      </c>
      <c r="D251" s="13" t="s">
        <v>742</v>
      </c>
    </row>
    <row r="252" spans="3:4">
      <c r="C252" s="12" t="s">
        <v>251</v>
      </c>
      <c r="D252" s="13" t="s">
        <v>744</v>
      </c>
    </row>
    <row r="253" spans="3:4">
      <c r="C253" s="12" t="s">
        <v>251</v>
      </c>
      <c r="D253" s="13" t="s">
        <v>746</v>
      </c>
    </row>
    <row r="254" spans="3:4">
      <c r="C254" s="12" t="s">
        <v>251</v>
      </c>
      <c r="D254" s="13" t="s">
        <v>748</v>
      </c>
    </row>
    <row r="255" spans="3:4">
      <c r="C255" s="12" t="s">
        <v>251</v>
      </c>
      <c r="D255" s="13" t="s">
        <v>750</v>
      </c>
    </row>
    <row r="256" spans="3:4">
      <c r="C256" s="12" t="s">
        <v>251</v>
      </c>
      <c r="D256" s="13" t="s">
        <v>752</v>
      </c>
    </row>
    <row r="257" spans="3:4">
      <c r="C257" s="12" t="s">
        <v>251</v>
      </c>
      <c r="D257" s="13" t="s">
        <v>754</v>
      </c>
    </row>
    <row r="258" spans="3:4">
      <c r="C258" s="12" t="s">
        <v>251</v>
      </c>
      <c r="D258" s="13" t="s">
        <v>756</v>
      </c>
    </row>
    <row r="259" spans="3:4">
      <c r="C259" s="12" t="s">
        <v>251</v>
      </c>
      <c r="D259" s="13" t="s">
        <v>758</v>
      </c>
    </row>
    <row r="260" spans="3:4">
      <c r="C260" s="12" t="s">
        <v>251</v>
      </c>
      <c r="D260" s="13" t="s">
        <v>760</v>
      </c>
    </row>
    <row r="261" spans="3:4">
      <c r="C261" s="12" t="s">
        <v>253</v>
      </c>
      <c r="D261" s="13" t="s">
        <v>539</v>
      </c>
    </row>
    <row r="262" spans="3:4">
      <c r="C262" s="12" t="s">
        <v>253</v>
      </c>
      <c r="D262" s="13" t="s">
        <v>763</v>
      </c>
    </row>
    <row r="263" spans="3:4">
      <c r="C263" s="12" t="s">
        <v>253</v>
      </c>
      <c r="D263" s="13" t="s">
        <v>765</v>
      </c>
    </row>
    <row r="264" spans="3:4">
      <c r="C264" s="12" t="s">
        <v>253</v>
      </c>
      <c r="D264" s="13" t="s">
        <v>767</v>
      </c>
    </row>
    <row r="265" spans="3:4">
      <c r="C265" s="12" t="s">
        <v>253</v>
      </c>
      <c r="D265" s="13" t="s">
        <v>769</v>
      </c>
    </row>
    <row r="266" spans="3:4">
      <c r="C266" s="12" t="s">
        <v>253</v>
      </c>
      <c r="D266" s="13" t="s">
        <v>771</v>
      </c>
    </row>
    <row r="267" spans="3:4">
      <c r="C267" s="12" t="s">
        <v>253</v>
      </c>
      <c r="D267" s="13" t="s">
        <v>773</v>
      </c>
    </row>
    <row r="268" spans="3:4">
      <c r="C268" s="12" t="s">
        <v>253</v>
      </c>
      <c r="D268" s="13" t="s">
        <v>775</v>
      </c>
    </row>
    <row r="269" spans="3:4">
      <c r="C269" s="12" t="s">
        <v>253</v>
      </c>
      <c r="D269" s="13" t="s">
        <v>777</v>
      </c>
    </row>
    <row r="270" spans="3:4">
      <c r="C270" s="12" t="s">
        <v>253</v>
      </c>
      <c r="D270" s="13" t="s">
        <v>779</v>
      </c>
    </row>
    <row r="271" spans="3:4">
      <c r="C271" s="12" t="s">
        <v>253</v>
      </c>
      <c r="D271" s="13" t="s">
        <v>781</v>
      </c>
    </row>
    <row r="272" spans="3:4">
      <c r="C272" s="12" t="s">
        <v>253</v>
      </c>
      <c r="D272" s="13" t="s">
        <v>783</v>
      </c>
    </row>
    <row r="273" spans="3:4">
      <c r="C273" s="12" t="s">
        <v>253</v>
      </c>
      <c r="D273" s="13" t="s">
        <v>785</v>
      </c>
    </row>
    <row r="274" spans="3:4">
      <c r="C274" s="12" t="s">
        <v>253</v>
      </c>
      <c r="D274" s="13" t="s">
        <v>787</v>
      </c>
    </row>
    <row r="275" spans="3:4">
      <c r="C275" s="12" t="s">
        <v>253</v>
      </c>
      <c r="D275" s="13" t="s">
        <v>789</v>
      </c>
    </row>
    <row r="276" spans="3:4">
      <c r="C276" s="12" t="s">
        <v>253</v>
      </c>
      <c r="D276" s="13" t="s">
        <v>791</v>
      </c>
    </row>
    <row r="277" spans="3:4">
      <c r="C277" s="12" t="s">
        <v>253</v>
      </c>
      <c r="D277" s="13" t="s">
        <v>793</v>
      </c>
    </row>
    <row r="278" spans="3:4">
      <c r="C278" s="12" t="s">
        <v>253</v>
      </c>
      <c r="D278" s="13" t="s">
        <v>795</v>
      </c>
    </row>
    <row r="279" spans="3:4">
      <c r="C279" s="12" t="s">
        <v>253</v>
      </c>
      <c r="D279" s="13" t="s">
        <v>797</v>
      </c>
    </row>
    <row r="280" spans="3:4">
      <c r="C280" s="12" t="s">
        <v>253</v>
      </c>
      <c r="D280" s="13" t="s">
        <v>799</v>
      </c>
    </row>
    <row r="281" spans="3:4">
      <c r="C281" s="12" t="s">
        <v>253</v>
      </c>
      <c r="D281" s="13" t="s">
        <v>800</v>
      </c>
    </row>
    <row r="282" spans="3:4">
      <c r="C282" s="12" t="s">
        <v>253</v>
      </c>
      <c r="D282" s="13" t="s">
        <v>802</v>
      </c>
    </row>
    <row r="283" spans="3:4">
      <c r="C283" s="12" t="s">
        <v>253</v>
      </c>
      <c r="D283" s="13" t="s">
        <v>803</v>
      </c>
    </row>
    <row r="284" spans="3:4">
      <c r="C284" s="12" t="s">
        <v>253</v>
      </c>
      <c r="D284" s="13" t="s">
        <v>805</v>
      </c>
    </row>
    <row r="285" spans="3:4">
      <c r="C285" s="12" t="s">
        <v>253</v>
      </c>
      <c r="D285" s="13" t="s">
        <v>807</v>
      </c>
    </row>
    <row r="286" spans="3:4">
      <c r="C286" s="12" t="s">
        <v>253</v>
      </c>
      <c r="D286" s="13" t="s">
        <v>809</v>
      </c>
    </row>
    <row r="287" spans="3:4">
      <c r="C287" s="12" t="s">
        <v>253</v>
      </c>
      <c r="D287" s="13" t="s">
        <v>811</v>
      </c>
    </row>
    <row r="288" spans="3:4">
      <c r="C288" s="12" t="s">
        <v>253</v>
      </c>
      <c r="D288" s="13" t="s">
        <v>813</v>
      </c>
    </row>
    <row r="289" spans="3:4">
      <c r="C289" s="12" t="s">
        <v>253</v>
      </c>
      <c r="D289" s="13" t="s">
        <v>815</v>
      </c>
    </row>
    <row r="290" spans="3:4">
      <c r="C290" s="12" t="s">
        <v>253</v>
      </c>
      <c r="D290" s="13" t="s">
        <v>817</v>
      </c>
    </row>
    <row r="291" spans="3:4">
      <c r="C291" s="12" t="s">
        <v>253</v>
      </c>
      <c r="D291" s="13" t="s">
        <v>819</v>
      </c>
    </row>
    <row r="292" spans="3:4">
      <c r="C292" s="12" t="s">
        <v>253</v>
      </c>
      <c r="D292" s="13" t="s">
        <v>821</v>
      </c>
    </row>
    <row r="293" spans="3:4">
      <c r="C293" s="12" t="s">
        <v>253</v>
      </c>
      <c r="D293" s="13" t="s">
        <v>823</v>
      </c>
    </row>
    <row r="294" spans="3:4">
      <c r="C294" s="12" t="s">
        <v>253</v>
      </c>
      <c r="D294" s="13" t="s">
        <v>825</v>
      </c>
    </row>
    <row r="295" spans="3:4">
      <c r="C295" s="12" t="s">
        <v>253</v>
      </c>
      <c r="D295" s="13" t="s">
        <v>827</v>
      </c>
    </row>
    <row r="296" spans="3:4">
      <c r="C296" s="12" t="s">
        <v>255</v>
      </c>
      <c r="D296" s="13" t="s">
        <v>829</v>
      </c>
    </row>
    <row r="297" spans="3:4">
      <c r="C297" s="12" t="s">
        <v>255</v>
      </c>
      <c r="D297" s="13" t="s">
        <v>831</v>
      </c>
    </row>
    <row r="298" spans="3:4">
      <c r="C298" s="12" t="s">
        <v>255</v>
      </c>
      <c r="D298" s="13" t="s">
        <v>833</v>
      </c>
    </row>
    <row r="299" spans="3:4">
      <c r="C299" s="12" t="s">
        <v>255</v>
      </c>
      <c r="D299" s="13" t="s">
        <v>835</v>
      </c>
    </row>
    <row r="300" spans="3:4">
      <c r="C300" s="12" t="s">
        <v>255</v>
      </c>
      <c r="D300" s="13" t="s">
        <v>837</v>
      </c>
    </row>
    <row r="301" spans="3:4">
      <c r="C301" s="12" t="s">
        <v>255</v>
      </c>
      <c r="D301" s="13" t="s">
        <v>839</v>
      </c>
    </row>
    <row r="302" spans="3:4">
      <c r="C302" s="12" t="s">
        <v>255</v>
      </c>
      <c r="D302" s="13" t="s">
        <v>841</v>
      </c>
    </row>
    <row r="303" spans="3:4">
      <c r="C303" s="12" t="s">
        <v>255</v>
      </c>
      <c r="D303" s="13" t="s">
        <v>843</v>
      </c>
    </row>
    <row r="304" spans="3:4">
      <c r="C304" s="12" t="s">
        <v>255</v>
      </c>
      <c r="D304" s="13" t="s">
        <v>845</v>
      </c>
    </row>
    <row r="305" spans="3:4">
      <c r="C305" s="12" t="s">
        <v>255</v>
      </c>
      <c r="D305" s="13" t="s">
        <v>847</v>
      </c>
    </row>
    <row r="306" spans="3:4">
      <c r="C306" s="12" t="s">
        <v>255</v>
      </c>
      <c r="D306" s="13" t="s">
        <v>849</v>
      </c>
    </row>
    <row r="307" spans="3:4">
      <c r="C307" s="12" t="s">
        <v>255</v>
      </c>
      <c r="D307" s="13" t="s">
        <v>851</v>
      </c>
    </row>
    <row r="308" spans="3:4">
      <c r="C308" s="12" t="s">
        <v>255</v>
      </c>
      <c r="D308" s="13" t="s">
        <v>853</v>
      </c>
    </row>
    <row r="309" spans="3:4">
      <c r="C309" s="12" t="s">
        <v>255</v>
      </c>
      <c r="D309" s="13" t="s">
        <v>855</v>
      </c>
    </row>
    <row r="310" spans="3:4">
      <c r="C310" s="12" t="s">
        <v>255</v>
      </c>
      <c r="D310" s="13" t="s">
        <v>857</v>
      </c>
    </row>
    <row r="311" spans="3:4">
      <c r="C311" s="12" t="s">
        <v>255</v>
      </c>
      <c r="D311" s="13" t="s">
        <v>859</v>
      </c>
    </row>
    <row r="312" spans="3:4">
      <c r="C312" s="12" t="s">
        <v>255</v>
      </c>
      <c r="D312" s="13" t="s">
        <v>861</v>
      </c>
    </row>
    <row r="313" spans="3:4">
      <c r="C313" s="12" t="s">
        <v>255</v>
      </c>
      <c r="D313" s="13" t="s">
        <v>862</v>
      </c>
    </row>
    <row r="314" spans="3:4">
      <c r="C314" s="12" t="s">
        <v>255</v>
      </c>
      <c r="D314" s="13" t="s">
        <v>863</v>
      </c>
    </row>
    <row r="315" spans="3:4">
      <c r="C315" s="12" t="s">
        <v>255</v>
      </c>
      <c r="D315" s="13" t="s">
        <v>865</v>
      </c>
    </row>
    <row r="316" spans="3:4">
      <c r="C316" s="12" t="s">
        <v>255</v>
      </c>
      <c r="D316" s="13" t="s">
        <v>867</v>
      </c>
    </row>
    <row r="317" spans="3:4">
      <c r="C317" s="12" t="s">
        <v>255</v>
      </c>
      <c r="D317" s="13" t="s">
        <v>869</v>
      </c>
    </row>
    <row r="318" spans="3:4">
      <c r="C318" s="12" t="s">
        <v>255</v>
      </c>
      <c r="D318" s="13" t="s">
        <v>871</v>
      </c>
    </row>
    <row r="319" spans="3:4">
      <c r="C319" s="12" t="s">
        <v>255</v>
      </c>
      <c r="D319" s="13" t="s">
        <v>873</v>
      </c>
    </row>
    <row r="320" spans="3:4">
      <c r="C320" s="12" t="s">
        <v>255</v>
      </c>
      <c r="D320" s="13" t="s">
        <v>875</v>
      </c>
    </row>
    <row r="321" spans="3:4">
      <c r="C321" s="12" t="s">
        <v>257</v>
      </c>
      <c r="D321" s="13" t="s">
        <v>877</v>
      </c>
    </row>
    <row r="322" spans="3:4">
      <c r="C322" s="12" t="s">
        <v>257</v>
      </c>
      <c r="D322" s="13" t="s">
        <v>879</v>
      </c>
    </row>
    <row r="323" spans="3:4">
      <c r="C323" s="12" t="s">
        <v>257</v>
      </c>
      <c r="D323" s="13" t="s">
        <v>881</v>
      </c>
    </row>
    <row r="324" spans="3:4">
      <c r="C324" s="12" t="s">
        <v>257</v>
      </c>
      <c r="D324" s="13" t="s">
        <v>883</v>
      </c>
    </row>
    <row r="325" spans="3:4">
      <c r="C325" s="12" t="s">
        <v>257</v>
      </c>
      <c r="D325" s="13" t="s">
        <v>885</v>
      </c>
    </row>
    <row r="326" spans="3:4">
      <c r="C326" s="12" t="s">
        <v>257</v>
      </c>
      <c r="D326" s="13" t="s">
        <v>887</v>
      </c>
    </row>
    <row r="327" spans="3:4">
      <c r="C327" s="12" t="s">
        <v>257</v>
      </c>
      <c r="D327" s="13" t="s">
        <v>889</v>
      </c>
    </row>
    <row r="328" spans="3:4">
      <c r="C328" s="12" t="s">
        <v>257</v>
      </c>
      <c r="D328" s="13" t="s">
        <v>891</v>
      </c>
    </row>
    <row r="329" spans="3:4">
      <c r="C329" s="12" t="s">
        <v>257</v>
      </c>
      <c r="D329" s="13" t="s">
        <v>893</v>
      </c>
    </row>
    <row r="330" spans="3:4">
      <c r="C330" s="12" t="s">
        <v>257</v>
      </c>
      <c r="D330" s="13" t="s">
        <v>894</v>
      </c>
    </row>
    <row r="331" spans="3:4">
      <c r="C331" s="12" t="s">
        <v>257</v>
      </c>
      <c r="D331" s="13" t="s">
        <v>896</v>
      </c>
    </row>
    <row r="332" spans="3:4">
      <c r="C332" s="12" t="s">
        <v>257</v>
      </c>
      <c r="D332" s="13" t="s">
        <v>898</v>
      </c>
    </row>
    <row r="333" spans="3:4">
      <c r="C333" s="12" t="s">
        <v>257</v>
      </c>
      <c r="D333" s="13" t="s">
        <v>900</v>
      </c>
    </row>
    <row r="334" spans="3:4">
      <c r="C334" s="12" t="s">
        <v>257</v>
      </c>
      <c r="D334" s="13" t="s">
        <v>902</v>
      </c>
    </row>
    <row r="335" spans="3:4">
      <c r="C335" s="12" t="s">
        <v>257</v>
      </c>
      <c r="D335" s="13" t="s">
        <v>903</v>
      </c>
    </row>
    <row r="336" spans="3:4">
      <c r="C336" s="12" t="s">
        <v>257</v>
      </c>
      <c r="D336" s="13" t="s">
        <v>904</v>
      </c>
    </row>
    <row r="337" spans="3:4">
      <c r="C337" s="12" t="s">
        <v>257</v>
      </c>
      <c r="D337" s="13" t="s">
        <v>906</v>
      </c>
    </row>
    <row r="338" spans="3:4">
      <c r="C338" s="12" t="s">
        <v>257</v>
      </c>
      <c r="D338" s="13" t="s">
        <v>908</v>
      </c>
    </row>
    <row r="339" spans="3:4">
      <c r="C339" s="12" t="s">
        <v>257</v>
      </c>
      <c r="D339" s="13" t="s">
        <v>910</v>
      </c>
    </row>
    <row r="340" spans="3:4">
      <c r="C340" s="12" t="s">
        <v>257</v>
      </c>
      <c r="D340" s="13" t="s">
        <v>912</v>
      </c>
    </row>
    <row r="341" spans="3:4">
      <c r="C341" s="12" t="s">
        <v>257</v>
      </c>
      <c r="D341" s="13" t="s">
        <v>914</v>
      </c>
    </row>
    <row r="342" spans="3:4">
      <c r="C342" s="12" t="s">
        <v>257</v>
      </c>
      <c r="D342" s="13" t="s">
        <v>916</v>
      </c>
    </row>
    <row r="343" spans="3:4">
      <c r="C343" s="12" t="s">
        <v>257</v>
      </c>
      <c r="D343" s="13" t="s">
        <v>918</v>
      </c>
    </row>
    <row r="344" spans="3:4">
      <c r="C344" s="12" t="s">
        <v>257</v>
      </c>
      <c r="D344" s="13" t="s">
        <v>919</v>
      </c>
    </row>
    <row r="345" spans="3:4">
      <c r="C345" s="12" t="s">
        <v>257</v>
      </c>
      <c r="D345" s="13" t="s">
        <v>920</v>
      </c>
    </row>
    <row r="346" spans="3:4">
      <c r="C346" s="12" t="s">
        <v>257</v>
      </c>
      <c r="D346" s="13" t="s">
        <v>922</v>
      </c>
    </row>
    <row r="347" spans="3:4">
      <c r="C347" s="12" t="s">
        <v>257</v>
      </c>
      <c r="D347" s="13" t="s">
        <v>924</v>
      </c>
    </row>
    <row r="348" spans="3:4">
      <c r="C348" s="12" t="s">
        <v>257</v>
      </c>
      <c r="D348" s="13" t="s">
        <v>926</v>
      </c>
    </row>
    <row r="349" spans="3:4">
      <c r="C349" s="12" t="s">
        <v>257</v>
      </c>
      <c r="D349" s="13" t="s">
        <v>928</v>
      </c>
    </row>
    <row r="350" spans="3:4">
      <c r="C350" s="12" t="s">
        <v>257</v>
      </c>
      <c r="D350" s="13" t="s">
        <v>930</v>
      </c>
    </row>
    <row r="351" spans="3:4">
      <c r="C351" s="12" t="s">
        <v>257</v>
      </c>
      <c r="D351" s="13" t="s">
        <v>931</v>
      </c>
    </row>
    <row r="352" spans="3:4">
      <c r="C352" s="12" t="s">
        <v>257</v>
      </c>
      <c r="D352" s="13" t="s">
        <v>933</v>
      </c>
    </row>
    <row r="353" spans="3:4">
      <c r="C353" s="12" t="s">
        <v>257</v>
      </c>
      <c r="D353" s="13" t="s">
        <v>935</v>
      </c>
    </row>
    <row r="354" spans="3:4">
      <c r="C354" s="12" t="s">
        <v>257</v>
      </c>
      <c r="D354" s="13" t="s">
        <v>937</v>
      </c>
    </row>
    <row r="355" spans="3:4">
      <c r="C355" s="12" t="s">
        <v>257</v>
      </c>
      <c r="D355" s="13" t="s">
        <v>939</v>
      </c>
    </row>
    <row r="356" spans="3:4">
      <c r="C356" s="12" t="s">
        <v>259</v>
      </c>
      <c r="D356" s="13" t="s">
        <v>941</v>
      </c>
    </row>
    <row r="357" spans="3:4">
      <c r="C357" s="12" t="s">
        <v>259</v>
      </c>
      <c r="D357" s="13" t="s">
        <v>943</v>
      </c>
    </row>
    <row r="358" spans="3:4">
      <c r="C358" s="12" t="s">
        <v>259</v>
      </c>
      <c r="D358" s="13" t="s">
        <v>945</v>
      </c>
    </row>
    <row r="359" spans="3:4">
      <c r="C359" s="12" t="s">
        <v>259</v>
      </c>
      <c r="D359" s="13" t="s">
        <v>947</v>
      </c>
    </row>
    <row r="360" spans="3:4">
      <c r="C360" s="12" t="s">
        <v>259</v>
      </c>
      <c r="D360" s="13" t="s">
        <v>949</v>
      </c>
    </row>
    <row r="361" spans="3:4">
      <c r="C361" s="12" t="s">
        <v>259</v>
      </c>
      <c r="D361" s="13" t="s">
        <v>951</v>
      </c>
    </row>
    <row r="362" spans="3:4">
      <c r="C362" s="12" t="s">
        <v>259</v>
      </c>
      <c r="D362" s="13" t="s">
        <v>953</v>
      </c>
    </row>
    <row r="363" spans="3:4">
      <c r="C363" s="12" t="s">
        <v>259</v>
      </c>
      <c r="D363" s="13" t="s">
        <v>955</v>
      </c>
    </row>
    <row r="364" spans="3:4">
      <c r="C364" s="12" t="s">
        <v>259</v>
      </c>
      <c r="D364" s="13" t="s">
        <v>957</v>
      </c>
    </row>
    <row r="365" spans="3:4">
      <c r="C365" s="12" t="s">
        <v>259</v>
      </c>
      <c r="D365" s="13" t="s">
        <v>959</v>
      </c>
    </row>
    <row r="366" spans="3:4">
      <c r="C366" s="12" t="s">
        <v>259</v>
      </c>
      <c r="D366" s="13" t="s">
        <v>961</v>
      </c>
    </row>
    <row r="367" spans="3:4">
      <c r="C367" s="12" t="s">
        <v>259</v>
      </c>
      <c r="D367" s="13" t="s">
        <v>311</v>
      </c>
    </row>
    <row r="368" spans="3:4">
      <c r="C368" s="12" t="s">
        <v>259</v>
      </c>
      <c r="D368" s="13" t="s">
        <v>963</v>
      </c>
    </row>
    <row r="369" spans="3:4">
      <c r="C369" s="12" t="s">
        <v>259</v>
      </c>
      <c r="D369" s="13" t="s">
        <v>965</v>
      </c>
    </row>
    <row r="370" spans="3:4">
      <c r="C370" s="12" t="s">
        <v>259</v>
      </c>
      <c r="D370" s="13" t="s">
        <v>967</v>
      </c>
    </row>
    <row r="371" spans="3:4">
      <c r="C371" s="12" t="s">
        <v>259</v>
      </c>
      <c r="D371" s="13" t="s">
        <v>969</v>
      </c>
    </row>
    <row r="372" spans="3:4">
      <c r="C372" s="12" t="s">
        <v>259</v>
      </c>
      <c r="D372" s="13" t="s">
        <v>970</v>
      </c>
    </row>
    <row r="373" spans="3:4">
      <c r="C373" s="12" t="s">
        <v>259</v>
      </c>
      <c r="D373" s="13" t="s">
        <v>972</v>
      </c>
    </row>
    <row r="374" spans="3:4">
      <c r="C374" s="12" t="s">
        <v>259</v>
      </c>
      <c r="D374" s="13" t="s">
        <v>974</v>
      </c>
    </row>
    <row r="375" spans="3:4">
      <c r="C375" s="12" t="s">
        <v>259</v>
      </c>
      <c r="D375" s="13" t="s">
        <v>976</v>
      </c>
    </row>
    <row r="376" spans="3:4">
      <c r="C376" s="12" t="s">
        <v>259</v>
      </c>
      <c r="D376" s="13" t="s">
        <v>978</v>
      </c>
    </row>
    <row r="377" spans="3:4">
      <c r="C377" s="12" t="s">
        <v>259</v>
      </c>
      <c r="D377" s="13" t="s">
        <v>980</v>
      </c>
    </row>
    <row r="378" spans="3:4">
      <c r="C378" s="12" t="s">
        <v>259</v>
      </c>
      <c r="D378" s="13" t="s">
        <v>982</v>
      </c>
    </row>
    <row r="379" spans="3:4">
      <c r="C379" s="12" t="s">
        <v>259</v>
      </c>
      <c r="D379" s="13" t="s">
        <v>984</v>
      </c>
    </row>
    <row r="380" spans="3:4">
      <c r="C380" s="12" t="s">
        <v>259</v>
      </c>
      <c r="D380" s="13" t="s">
        <v>986</v>
      </c>
    </row>
    <row r="381" spans="3:4">
      <c r="C381" s="12" t="s">
        <v>259</v>
      </c>
      <c r="D381" s="13" t="s">
        <v>988</v>
      </c>
    </row>
    <row r="382" spans="3:4">
      <c r="C382" s="12" t="s">
        <v>259</v>
      </c>
      <c r="D382" s="13" t="s">
        <v>990</v>
      </c>
    </row>
    <row r="383" spans="3:4">
      <c r="C383" s="12" t="s">
        <v>259</v>
      </c>
      <c r="D383" s="13" t="s">
        <v>992</v>
      </c>
    </row>
    <row r="384" spans="3:4">
      <c r="C384" s="12" t="s">
        <v>259</v>
      </c>
      <c r="D384" s="13" t="s">
        <v>994</v>
      </c>
    </row>
    <row r="385" spans="3:4">
      <c r="C385" s="12" t="s">
        <v>259</v>
      </c>
      <c r="D385" s="13" t="s">
        <v>996</v>
      </c>
    </row>
    <row r="386" spans="3:4">
      <c r="C386" s="12" t="s">
        <v>259</v>
      </c>
      <c r="D386" s="13" t="s">
        <v>998</v>
      </c>
    </row>
    <row r="387" spans="3:4">
      <c r="C387" s="12" t="s">
        <v>259</v>
      </c>
      <c r="D387" s="13" t="s">
        <v>914</v>
      </c>
    </row>
    <row r="388" spans="3:4">
      <c r="C388" s="12" t="s">
        <v>259</v>
      </c>
      <c r="D388" s="13" t="s">
        <v>1001</v>
      </c>
    </row>
    <row r="389" spans="3:4">
      <c r="C389" s="12" t="s">
        <v>259</v>
      </c>
      <c r="D389" s="13" t="s">
        <v>1002</v>
      </c>
    </row>
    <row r="390" spans="3:4">
      <c r="C390" s="12" t="s">
        <v>259</v>
      </c>
      <c r="D390" s="13" t="s">
        <v>1004</v>
      </c>
    </row>
    <row r="391" spans="3:4">
      <c r="C391" s="12" t="s">
        <v>259</v>
      </c>
      <c r="D391" s="13" t="s">
        <v>1006</v>
      </c>
    </row>
    <row r="392" spans="3:4">
      <c r="C392" s="12" t="s">
        <v>259</v>
      </c>
      <c r="D392" s="13" t="s">
        <v>1008</v>
      </c>
    </row>
    <row r="393" spans="3:4">
      <c r="C393" s="12" t="s">
        <v>259</v>
      </c>
      <c r="D393" s="13" t="s">
        <v>1010</v>
      </c>
    </row>
    <row r="394" spans="3:4">
      <c r="C394" s="12" t="s">
        <v>259</v>
      </c>
      <c r="D394" s="13" t="s">
        <v>1012</v>
      </c>
    </row>
    <row r="395" spans="3:4">
      <c r="C395" s="12" t="s">
        <v>259</v>
      </c>
      <c r="D395" s="13" t="s">
        <v>1014</v>
      </c>
    </row>
    <row r="396" spans="3:4">
      <c r="C396" s="12" t="s">
        <v>259</v>
      </c>
      <c r="D396" s="13" t="s">
        <v>1016</v>
      </c>
    </row>
    <row r="397" spans="3:4">
      <c r="C397" s="12" t="s">
        <v>259</v>
      </c>
      <c r="D397" s="13" t="s">
        <v>1018</v>
      </c>
    </row>
    <row r="398" spans="3:4">
      <c r="C398" s="12" t="s">
        <v>259</v>
      </c>
      <c r="D398" s="13" t="s">
        <v>1020</v>
      </c>
    </row>
    <row r="399" spans="3:4">
      <c r="C399" s="12" t="s">
        <v>259</v>
      </c>
      <c r="D399" s="13" t="s">
        <v>1022</v>
      </c>
    </row>
    <row r="400" spans="3:4">
      <c r="C400" s="12" t="s">
        <v>259</v>
      </c>
      <c r="D400" s="13" t="s">
        <v>1023</v>
      </c>
    </row>
    <row r="401" spans="3:4">
      <c r="C401" s="12" t="s">
        <v>259</v>
      </c>
      <c r="D401" s="13" t="s">
        <v>1025</v>
      </c>
    </row>
    <row r="402" spans="3:4">
      <c r="C402" s="12" t="s">
        <v>259</v>
      </c>
      <c r="D402" s="13" t="s">
        <v>1027</v>
      </c>
    </row>
    <row r="403" spans="3:4">
      <c r="C403" s="12" t="s">
        <v>259</v>
      </c>
      <c r="D403" s="13" t="s">
        <v>1028</v>
      </c>
    </row>
    <row r="404" spans="3:4">
      <c r="C404" s="12" t="s">
        <v>259</v>
      </c>
      <c r="D404" s="13" t="s">
        <v>1030</v>
      </c>
    </row>
    <row r="405" spans="3:4">
      <c r="C405" s="12" t="s">
        <v>259</v>
      </c>
      <c r="D405" s="13" t="s">
        <v>1032</v>
      </c>
    </row>
    <row r="406" spans="3:4">
      <c r="C406" s="12" t="s">
        <v>259</v>
      </c>
      <c r="D406" s="13" t="s">
        <v>1033</v>
      </c>
    </row>
    <row r="407" spans="3:4">
      <c r="C407" s="12" t="s">
        <v>259</v>
      </c>
      <c r="D407" s="13" t="s">
        <v>1035</v>
      </c>
    </row>
    <row r="408" spans="3:4">
      <c r="C408" s="12" t="s">
        <v>259</v>
      </c>
      <c r="D408" s="13" t="s">
        <v>1036</v>
      </c>
    </row>
    <row r="409" spans="3:4">
      <c r="C409" s="12" t="s">
        <v>259</v>
      </c>
      <c r="D409" s="13" t="s">
        <v>1037</v>
      </c>
    </row>
    <row r="410" spans="3:4">
      <c r="C410" s="12" t="s">
        <v>259</v>
      </c>
      <c r="D410" s="13" t="s">
        <v>1039</v>
      </c>
    </row>
    <row r="411" spans="3:4">
      <c r="C411" s="12" t="s">
        <v>259</v>
      </c>
      <c r="D411" s="13" t="s">
        <v>1041</v>
      </c>
    </row>
    <row r="412" spans="3:4">
      <c r="C412" s="12" t="s">
        <v>259</v>
      </c>
      <c r="D412" s="13" t="s">
        <v>1043</v>
      </c>
    </row>
    <row r="413" spans="3:4">
      <c r="C413" s="12" t="s">
        <v>259</v>
      </c>
      <c r="D413" s="13" t="s">
        <v>1045</v>
      </c>
    </row>
    <row r="414" spans="3:4">
      <c r="C414" s="12" t="s">
        <v>259</v>
      </c>
      <c r="D414" s="13" t="s">
        <v>1047</v>
      </c>
    </row>
    <row r="415" spans="3:4">
      <c r="C415" s="12" t="s">
        <v>261</v>
      </c>
      <c r="D415" s="13" t="s">
        <v>426</v>
      </c>
    </row>
    <row r="416" spans="3:4">
      <c r="C416" s="12" t="s">
        <v>261</v>
      </c>
      <c r="D416" s="13" t="s">
        <v>428</v>
      </c>
    </row>
    <row r="417" spans="3:4">
      <c r="C417" s="12" t="s">
        <v>261</v>
      </c>
      <c r="D417" s="13" t="s">
        <v>542</v>
      </c>
    </row>
    <row r="418" spans="3:4">
      <c r="C418" s="12" t="s">
        <v>261</v>
      </c>
      <c r="D418" s="13" t="s">
        <v>544</v>
      </c>
    </row>
    <row r="419" spans="3:4">
      <c r="C419" s="12" t="s">
        <v>261</v>
      </c>
      <c r="D419" s="13" t="s">
        <v>1053</v>
      </c>
    </row>
    <row r="420" spans="3:4">
      <c r="C420" s="12" t="s">
        <v>261</v>
      </c>
      <c r="D420" s="13" t="s">
        <v>804</v>
      </c>
    </row>
    <row r="421" spans="3:4">
      <c r="C421" s="12" t="s">
        <v>261</v>
      </c>
      <c r="D421" s="13" t="s">
        <v>430</v>
      </c>
    </row>
    <row r="422" spans="3:4">
      <c r="C422" s="12" t="s">
        <v>261</v>
      </c>
      <c r="D422" s="13" t="s">
        <v>806</v>
      </c>
    </row>
    <row r="423" spans="3:4">
      <c r="C423" s="12" t="s">
        <v>261</v>
      </c>
      <c r="D423" s="13" t="s">
        <v>808</v>
      </c>
    </row>
    <row r="424" spans="3:4">
      <c r="C424" s="12" t="s">
        <v>261</v>
      </c>
      <c r="D424" s="13" t="s">
        <v>1059</v>
      </c>
    </row>
    <row r="425" spans="3:4">
      <c r="C425" s="12" t="s">
        <v>261</v>
      </c>
      <c r="D425" s="13" t="s">
        <v>1061</v>
      </c>
    </row>
    <row r="426" spans="3:4">
      <c r="C426" s="12" t="s">
        <v>261</v>
      </c>
      <c r="D426" s="13" t="s">
        <v>1063</v>
      </c>
    </row>
    <row r="427" spans="3:4">
      <c r="C427" s="12" t="s">
        <v>261</v>
      </c>
      <c r="D427" s="13" t="s">
        <v>810</v>
      </c>
    </row>
    <row r="428" spans="3:4">
      <c r="C428" s="12" t="s">
        <v>261</v>
      </c>
      <c r="D428" s="13" t="s">
        <v>432</v>
      </c>
    </row>
    <row r="429" spans="3:4">
      <c r="C429" s="12" t="s">
        <v>261</v>
      </c>
      <c r="D429" s="13" t="s">
        <v>381</v>
      </c>
    </row>
    <row r="430" spans="3:4">
      <c r="C430" s="12" t="s">
        <v>261</v>
      </c>
      <c r="D430" s="13" t="s">
        <v>434</v>
      </c>
    </row>
    <row r="431" spans="3:4">
      <c r="C431" s="12" t="s">
        <v>261</v>
      </c>
      <c r="D431" s="13" t="s">
        <v>812</v>
      </c>
    </row>
    <row r="432" spans="3:4">
      <c r="C432" s="12" t="s">
        <v>261</v>
      </c>
      <c r="D432" s="13" t="s">
        <v>1069</v>
      </c>
    </row>
    <row r="433" spans="3:4">
      <c r="C433" s="12" t="s">
        <v>261</v>
      </c>
      <c r="D433" s="13" t="s">
        <v>1071</v>
      </c>
    </row>
    <row r="434" spans="3:4">
      <c r="C434" s="12" t="s">
        <v>261</v>
      </c>
      <c r="D434" s="13" t="s">
        <v>436</v>
      </c>
    </row>
    <row r="435" spans="3:4">
      <c r="C435" s="12" t="s">
        <v>261</v>
      </c>
      <c r="D435" s="13" t="s">
        <v>1074</v>
      </c>
    </row>
    <row r="436" spans="3:4">
      <c r="C436" s="12" t="s">
        <v>261</v>
      </c>
      <c r="D436" s="13" t="s">
        <v>814</v>
      </c>
    </row>
    <row r="437" spans="3:4">
      <c r="C437" s="12" t="s">
        <v>261</v>
      </c>
      <c r="D437" s="13" t="s">
        <v>816</v>
      </c>
    </row>
    <row r="438" spans="3:4">
      <c r="C438" s="12" t="s">
        <v>261</v>
      </c>
      <c r="D438" s="13" t="s">
        <v>818</v>
      </c>
    </row>
    <row r="439" spans="3:4">
      <c r="C439" s="12" t="s">
        <v>261</v>
      </c>
      <c r="D439" s="13" t="s">
        <v>820</v>
      </c>
    </row>
    <row r="440" spans="3:4">
      <c r="C440" s="12" t="s">
        <v>261</v>
      </c>
      <c r="D440" s="13" t="s">
        <v>1080</v>
      </c>
    </row>
    <row r="441" spans="3:4">
      <c r="C441" s="12" t="s">
        <v>261</v>
      </c>
      <c r="D441" s="13" t="s">
        <v>1082</v>
      </c>
    </row>
    <row r="442" spans="3:4">
      <c r="C442" s="12" t="s">
        <v>261</v>
      </c>
      <c r="D442" s="13" t="s">
        <v>1084</v>
      </c>
    </row>
    <row r="443" spans="3:4">
      <c r="C443" s="12" t="s">
        <v>261</v>
      </c>
      <c r="D443" s="13" t="s">
        <v>1085</v>
      </c>
    </row>
    <row r="444" spans="3:4">
      <c r="C444" s="12" t="s">
        <v>261</v>
      </c>
      <c r="D444" s="13" t="s">
        <v>1087</v>
      </c>
    </row>
    <row r="445" spans="3:4">
      <c r="C445" s="12" t="s">
        <v>261</v>
      </c>
      <c r="D445" s="13" t="s">
        <v>822</v>
      </c>
    </row>
    <row r="446" spans="3:4">
      <c r="C446" s="12" t="s">
        <v>261</v>
      </c>
      <c r="D446" s="13" t="s">
        <v>1090</v>
      </c>
    </row>
    <row r="447" spans="3:4">
      <c r="C447" s="12" t="s">
        <v>261</v>
      </c>
      <c r="D447" s="13" t="s">
        <v>1092</v>
      </c>
    </row>
    <row r="448" spans="3:4">
      <c r="C448" s="12" t="s">
        <v>261</v>
      </c>
      <c r="D448" s="13" t="s">
        <v>824</v>
      </c>
    </row>
    <row r="449" spans="3:4">
      <c r="C449" s="12" t="s">
        <v>261</v>
      </c>
      <c r="D449" s="13" t="s">
        <v>1095</v>
      </c>
    </row>
    <row r="450" spans="3:4">
      <c r="C450" s="12" t="s">
        <v>261</v>
      </c>
      <c r="D450" s="13" t="s">
        <v>1097</v>
      </c>
    </row>
    <row r="451" spans="3:4">
      <c r="C451" s="12" t="s">
        <v>261</v>
      </c>
      <c r="D451" s="13" t="s">
        <v>1099</v>
      </c>
    </row>
    <row r="452" spans="3:4">
      <c r="C452" s="12" t="s">
        <v>261</v>
      </c>
      <c r="D452" s="13" t="s">
        <v>1101</v>
      </c>
    </row>
    <row r="453" spans="3:4">
      <c r="C453" s="12" t="s">
        <v>261</v>
      </c>
      <c r="D453" s="13" t="s">
        <v>826</v>
      </c>
    </row>
    <row r="454" spans="3:4">
      <c r="C454" s="12" t="s">
        <v>261</v>
      </c>
      <c r="D454" s="13" t="s">
        <v>828</v>
      </c>
    </row>
    <row r="455" spans="3:4">
      <c r="C455" s="12" t="s">
        <v>261</v>
      </c>
      <c r="D455" s="13" t="s">
        <v>830</v>
      </c>
    </row>
    <row r="456" spans="3:4">
      <c r="C456" s="12" t="s">
        <v>261</v>
      </c>
      <c r="D456" s="13" t="s">
        <v>832</v>
      </c>
    </row>
    <row r="457" spans="3:4">
      <c r="C457" s="12" t="s">
        <v>261</v>
      </c>
      <c r="D457" s="13" t="s">
        <v>834</v>
      </c>
    </row>
    <row r="458" spans="3:4">
      <c r="C458" s="12" t="s">
        <v>261</v>
      </c>
      <c r="D458" s="13" t="s">
        <v>546</v>
      </c>
    </row>
    <row r="459" spans="3:4">
      <c r="C459" s="12" t="s">
        <v>263</v>
      </c>
      <c r="D459" s="13" t="s">
        <v>548</v>
      </c>
    </row>
    <row r="460" spans="3:4">
      <c r="C460" s="12" t="s">
        <v>263</v>
      </c>
      <c r="D460" s="13" t="s">
        <v>1102</v>
      </c>
    </row>
    <row r="461" spans="3:4">
      <c r="C461" s="12" t="s">
        <v>263</v>
      </c>
      <c r="D461" s="13" t="s">
        <v>836</v>
      </c>
    </row>
    <row r="462" spans="3:4">
      <c r="C462" s="12" t="s">
        <v>263</v>
      </c>
      <c r="D462" s="13" t="s">
        <v>1103</v>
      </c>
    </row>
    <row r="463" spans="3:4">
      <c r="C463" s="12" t="s">
        <v>263</v>
      </c>
      <c r="D463" s="13" t="s">
        <v>838</v>
      </c>
    </row>
    <row r="464" spans="3:4">
      <c r="C464" s="12" t="s">
        <v>263</v>
      </c>
      <c r="D464" s="13" t="s">
        <v>840</v>
      </c>
    </row>
    <row r="465" spans="3:4">
      <c r="C465" s="12" t="s">
        <v>263</v>
      </c>
      <c r="D465" s="13" t="s">
        <v>842</v>
      </c>
    </row>
    <row r="466" spans="3:4">
      <c r="C466" s="12" t="s">
        <v>263</v>
      </c>
      <c r="D466" s="13" t="s">
        <v>844</v>
      </c>
    </row>
    <row r="467" spans="3:4">
      <c r="C467" s="12" t="s">
        <v>263</v>
      </c>
      <c r="D467" s="13" t="s">
        <v>846</v>
      </c>
    </row>
    <row r="468" spans="3:4">
      <c r="C468" s="12" t="s">
        <v>263</v>
      </c>
      <c r="D468" s="13" t="s">
        <v>1104</v>
      </c>
    </row>
    <row r="469" spans="3:4">
      <c r="C469" s="12" t="s">
        <v>263</v>
      </c>
      <c r="D469" s="13" t="s">
        <v>1105</v>
      </c>
    </row>
    <row r="470" spans="3:4">
      <c r="C470" s="12" t="s">
        <v>263</v>
      </c>
      <c r="D470" s="13" t="s">
        <v>848</v>
      </c>
    </row>
    <row r="471" spans="3:4">
      <c r="C471" s="12" t="s">
        <v>263</v>
      </c>
      <c r="D471" s="13" t="s">
        <v>1106</v>
      </c>
    </row>
    <row r="472" spans="3:4">
      <c r="C472" s="12" t="s">
        <v>263</v>
      </c>
      <c r="D472" s="13" t="s">
        <v>850</v>
      </c>
    </row>
    <row r="473" spans="3:4">
      <c r="C473" s="12" t="s">
        <v>263</v>
      </c>
      <c r="D473" s="13" t="s">
        <v>1107</v>
      </c>
    </row>
    <row r="474" spans="3:4">
      <c r="C474" s="12" t="s">
        <v>263</v>
      </c>
      <c r="D474" s="13" t="s">
        <v>1108</v>
      </c>
    </row>
    <row r="475" spans="3:4">
      <c r="C475" s="12" t="s">
        <v>263</v>
      </c>
      <c r="D475" s="13" t="s">
        <v>1109</v>
      </c>
    </row>
    <row r="476" spans="3:4">
      <c r="C476" s="12" t="s">
        <v>263</v>
      </c>
      <c r="D476" s="13" t="s">
        <v>1110</v>
      </c>
    </row>
    <row r="477" spans="3:4">
      <c r="C477" s="12" t="s">
        <v>263</v>
      </c>
      <c r="D477" s="13" t="s">
        <v>1111</v>
      </c>
    </row>
    <row r="478" spans="3:4">
      <c r="C478" s="12" t="s">
        <v>263</v>
      </c>
      <c r="D478" s="13" t="s">
        <v>852</v>
      </c>
    </row>
    <row r="479" spans="3:4">
      <c r="C479" s="12" t="s">
        <v>263</v>
      </c>
      <c r="D479" s="13" t="s">
        <v>550</v>
      </c>
    </row>
    <row r="480" spans="3:4">
      <c r="C480" s="12" t="s">
        <v>263</v>
      </c>
      <c r="D480" s="13" t="s">
        <v>1112</v>
      </c>
    </row>
    <row r="481" spans="3:4">
      <c r="C481" s="12" t="s">
        <v>263</v>
      </c>
      <c r="D481" s="13" t="s">
        <v>1113</v>
      </c>
    </row>
    <row r="482" spans="3:4">
      <c r="C482" s="12" t="s">
        <v>263</v>
      </c>
      <c r="D482" s="13" t="s">
        <v>1114</v>
      </c>
    </row>
    <row r="483" spans="3:4">
      <c r="C483" s="12" t="s">
        <v>263</v>
      </c>
      <c r="D483" s="13" t="s">
        <v>1115</v>
      </c>
    </row>
    <row r="484" spans="3:4">
      <c r="C484" s="12" t="s">
        <v>265</v>
      </c>
      <c r="D484" s="13" t="s">
        <v>854</v>
      </c>
    </row>
    <row r="485" spans="3:4">
      <c r="C485" s="12" t="s">
        <v>265</v>
      </c>
      <c r="D485" s="13" t="s">
        <v>552</v>
      </c>
    </row>
    <row r="486" spans="3:4">
      <c r="C486" s="12" t="s">
        <v>265</v>
      </c>
      <c r="D486" s="13" t="s">
        <v>1116</v>
      </c>
    </row>
    <row r="487" spans="3:4">
      <c r="C487" s="12" t="s">
        <v>265</v>
      </c>
      <c r="D487" s="13" t="s">
        <v>856</v>
      </c>
    </row>
    <row r="488" spans="3:4">
      <c r="C488" s="12" t="s">
        <v>265</v>
      </c>
      <c r="D488" s="13" t="s">
        <v>858</v>
      </c>
    </row>
    <row r="489" spans="3:4">
      <c r="C489" s="12" t="s">
        <v>265</v>
      </c>
      <c r="D489" s="13" t="s">
        <v>1117</v>
      </c>
    </row>
    <row r="490" spans="3:4">
      <c r="C490" s="12" t="s">
        <v>265</v>
      </c>
      <c r="D490" s="13" t="s">
        <v>1118</v>
      </c>
    </row>
    <row r="491" spans="3:4">
      <c r="C491" s="12" t="s">
        <v>265</v>
      </c>
      <c r="D491" s="13" t="s">
        <v>860</v>
      </c>
    </row>
    <row r="492" spans="3:4">
      <c r="C492" s="12" t="s">
        <v>265</v>
      </c>
      <c r="D492" s="13" t="s">
        <v>1119</v>
      </c>
    </row>
    <row r="493" spans="3:4">
      <c r="C493" s="12" t="s">
        <v>265</v>
      </c>
      <c r="D493" s="13" t="s">
        <v>1120</v>
      </c>
    </row>
    <row r="494" spans="3:4">
      <c r="C494" s="12" t="s">
        <v>265</v>
      </c>
      <c r="D494" s="13" t="s">
        <v>1121</v>
      </c>
    </row>
    <row r="495" spans="3:4">
      <c r="C495" s="12" t="s">
        <v>265</v>
      </c>
      <c r="D495" s="13" t="s">
        <v>1122</v>
      </c>
    </row>
    <row r="496" spans="3:4">
      <c r="C496" s="12" t="s">
        <v>265</v>
      </c>
      <c r="D496" s="13" t="s">
        <v>1123</v>
      </c>
    </row>
    <row r="497" spans="3:4">
      <c r="C497" s="12" t="s">
        <v>265</v>
      </c>
      <c r="D497" s="13" t="s">
        <v>1124</v>
      </c>
    </row>
    <row r="498" spans="3:4">
      <c r="C498" s="12" t="s">
        <v>265</v>
      </c>
      <c r="D498" s="13" t="s">
        <v>1125</v>
      </c>
    </row>
    <row r="499" spans="3:4">
      <c r="C499" s="12" t="s">
        <v>265</v>
      </c>
      <c r="D499" s="13" t="s">
        <v>1126</v>
      </c>
    </row>
    <row r="500" spans="3:4">
      <c r="C500" s="12" t="s">
        <v>265</v>
      </c>
      <c r="D500" s="13" t="s">
        <v>1127</v>
      </c>
    </row>
    <row r="501" spans="3:4">
      <c r="C501" s="12" t="s">
        <v>265</v>
      </c>
      <c r="D501" s="13" t="s">
        <v>1128</v>
      </c>
    </row>
    <row r="502" spans="3:4">
      <c r="C502" s="12" t="s">
        <v>265</v>
      </c>
      <c r="D502" s="13" t="s">
        <v>1129</v>
      </c>
    </row>
    <row r="503" spans="3:4">
      <c r="C503" s="12" t="s">
        <v>265</v>
      </c>
      <c r="D503" s="13" t="s">
        <v>1130</v>
      </c>
    </row>
    <row r="504" spans="3:4">
      <c r="C504" s="12" t="s">
        <v>265</v>
      </c>
      <c r="D504" s="13" t="s">
        <v>1131</v>
      </c>
    </row>
    <row r="505" spans="3:4">
      <c r="C505" s="12" t="s">
        <v>265</v>
      </c>
      <c r="D505" s="13" t="s">
        <v>1132</v>
      </c>
    </row>
    <row r="506" spans="3:4">
      <c r="C506" s="12" t="s">
        <v>265</v>
      </c>
      <c r="D506" s="13" t="s">
        <v>1133</v>
      </c>
    </row>
    <row r="507" spans="3:4">
      <c r="C507" s="12" t="s">
        <v>265</v>
      </c>
      <c r="D507" s="13" t="s">
        <v>1134</v>
      </c>
    </row>
    <row r="508" spans="3:4">
      <c r="C508" s="12" t="s">
        <v>265</v>
      </c>
      <c r="D508" s="13" t="s">
        <v>1135</v>
      </c>
    </row>
    <row r="509" spans="3:4">
      <c r="C509" s="12" t="s">
        <v>265</v>
      </c>
      <c r="D509" s="13" t="s">
        <v>1136</v>
      </c>
    </row>
    <row r="510" spans="3:4">
      <c r="C510" s="12" t="s">
        <v>265</v>
      </c>
      <c r="D510" s="13" t="s">
        <v>1137</v>
      </c>
    </row>
    <row r="511" spans="3:4">
      <c r="C511" s="12" t="s">
        <v>265</v>
      </c>
      <c r="D511" s="13" t="s">
        <v>1001</v>
      </c>
    </row>
    <row r="512" spans="3:4">
      <c r="C512" s="12" t="s">
        <v>265</v>
      </c>
      <c r="D512" s="13" t="s">
        <v>1138</v>
      </c>
    </row>
    <row r="513" spans="3:4">
      <c r="C513" s="12" t="s">
        <v>265</v>
      </c>
      <c r="D513" s="13" t="s">
        <v>864</v>
      </c>
    </row>
    <row r="514" spans="3:4">
      <c r="C514" s="12" t="s">
        <v>265</v>
      </c>
      <c r="D514" s="13" t="s">
        <v>1139</v>
      </c>
    </row>
    <row r="515" spans="3:4">
      <c r="C515" s="12" t="s">
        <v>265</v>
      </c>
      <c r="D515" s="13" t="s">
        <v>1140</v>
      </c>
    </row>
    <row r="516" spans="3:4">
      <c r="C516" s="12" t="s">
        <v>265</v>
      </c>
      <c r="D516" s="13" t="s">
        <v>1141</v>
      </c>
    </row>
    <row r="517" spans="3:4">
      <c r="C517" s="12" t="s">
        <v>265</v>
      </c>
      <c r="D517" s="13" t="s">
        <v>1142</v>
      </c>
    </row>
    <row r="518" spans="3:4">
      <c r="C518" s="12" t="s">
        <v>265</v>
      </c>
      <c r="D518" s="13" t="s">
        <v>1143</v>
      </c>
    </row>
    <row r="519" spans="3:4">
      <c r="C519" s="12" t="s">
        <v>267</v>
      </c>
      <c r="D519" s="13" t="s">
        <v>309</v>
      </c>
    </row>
    <row r="520" spans="3:4">
      <c r="C520" s="12" t="s">
        <v>267</v>
      </c>
      <c r="D520" s="13" t="s">
        <v>554</v>
      </c>
    </row>
    <row r="521" spans="3:4">
      <c r="C521" s="12" t="s">
        <v>267</v>
      </c>
      <c r="D521" s="13" t="s">
        <v>866</v>
      </c>
    </row>
    <row r="522" spans="3:4">
      <c r="C522" s="12" t="s">
        <v>267</v>
      </c>
      <c r="D522" s="13" t="s">
        <v>438</v>
      </c>
    </row>
    <row r="523" spans="3:4">
      <c r="C523" s="12" t="s">
        <v>267</v>
      </c>
      <c r="D523" s="13" t="s">
        <v>556</v>
      </c>
    </row>
    <row r="524" spans="3:4">
      <c r="C524" s="12" t="s">
        <v>267</v>
      </c>
      <c r="D524" s="13" t="s">
        <v>1144</v>
      </c>
    </row>
    <row r="525" spans="3:4">
      <c r="C525" s="12" t="s">
        <v>267</v>
      </c>
      <c r="D525" s="13" t="s">
        <v>558</v>
      </c>
    </row>
    <row r="526" spans="3:4">
      <c r="C526" s="12" t="s">
        <v>267</v>
      </c>
      <c r="D526" s="13" t="s">
        <v>1145</v>
      </c>
    </row>
    <row r="527" spans="3:4">
      <c r="C527" s="12" t="s">
        <v>267</v>
      </c>
      <c r="D527" s="13" t="s">
        <v>561</v>
      </c>
    </row>
    <row r="528" spans="3:4">
      <c r="C528" s="12" t="s">
        <v>267</v>
      </c>
      <c r="D528" s="13" t="s">
        <v>1146</v>
      </c>
    </row>
    <row r="529" spans="3:4">
      <c r="C529" s="12" t="s">
        <v>267</v>
      </c>
      <c r="D529" s="13" t="s">
        <v>563</v>
      </c>
    </row>
    <row r="530" spans="3:4">
      <c r="C530" s="12" t="s">
        <v>267</v>
      </c>
      <c r="D530" s="13" t="s">
        <v>565</v>
      </c>
    </row>
    <row r="531" spans="3:4">
      <c r="C531" s="12" t="s">
        <v>267</v>
      </c>
      <c r="D531" s="13" t="s">
        <v>567</v>
      </c>
    </row>
    <row r="532" spans="3:4">
      <c r="C532" s="12" t="s">
        <v>267</v>
      </c>
      <c r="D532" s="13" t="s">
        <v>569</v>
      </c>
    </row>
    <row r="533" spans="3:4">
      <c r="C533" s="12" t="s">
        <v>267</v>
      </c>
      <c r="D533" s="13" t="s">
        <v>571</v>
      </c>
    </row>
    <row r="534" spans="3:4">
      <c r="C534" s="12" t="s">
        <v>267</v>
      </c>
      <c r="D534" s="13" t="s">
        <v>868</v>
      </c>
    </row>
    <row r="535" spans="3:4">
      <c r="C535" s="12" t="s">
        <v>267</v>
      </c>
      <c r="D535" s="13" t="s">
        <v>573</v>
      </c>
    </row>
    <row r="536" spans="3:4">
      <c r="C536" s="12" t="s">
        <v>267</v>
      </c>
      <c r="D536" s="13" t="s">
        <v>440</v>
      </c>
    </row>
    <row r="537" spans="3:4">
      <c r="C537" s="12" t="s">
        <v>267</v>
      </c>
      <c r="D537" s="13" t="s">
        <v>575</v>
      </c>
    </row>
    <row r="538" spans="3:4">
      <c r="C538" s="12" t="s">
        <v>267</v>
      </c>
      <c r="D538" s="13" t="s">
        <v>577</v>
      </c>
    </row>
    <row r="539" spans="3:4">
      <c r="C539" s="12" t="s">
        <v>267</v>
      </c>
      <c r="D539" s="13" t="s">
        <v>442</v>
      </c>
    </row>
    <row r="540" spans="3:4">
      <c r="C540" s="12" t="s">
        <v>267</v>
      </c>
      <c r="D540" s="13" t="s">
        <v>579</v>
      </c>
    </row>
    <row r="541" spans="3:4">
      <c r="C541" s="12" t="s">
        <v>267</v>
      </c>
      <c r="D541" s="13" t="s">
        <v>383</v>
      </c>
    </row>
    <row r="542" spans="3:4">
      <c r="C542" s="12" t="s">
        <v>267</v>
      </c>
      <c r="D542" s="13" t="s">
        <v>1147</v>
      </c>
    </row>
    <row r="543" spans="3:4">
      <c r="C543" s="12" t="s">
        <v>267</v>
      </c>
      <c r="D543" s="13" t="s">
        <v>1148</v>
      </c>
    </row>
    <row r="544" spans="3:4">
      <c r="C544" s="12" t="s">
        <v>267</v>
      </c>
      <c r="D544" s="13" t="s">
        <v>444</v>
      </c>
    </row>
    <row r="545" spans="3:4">
      <c r="C545" s="12" t="s">
        <v>267</v>
      </c>
      <c r="D545" s="13" t="s">
        <v>581</v>
      </c>
    </row>
    <row r="546" spans="3:4">
      <c r="C546" s="12" t="s">
        <v>267</v>
      </c>
      <c r="D546" s="13" t="s">
        <v>583</v>
      </c>
    </row>
    <row r="547" spans="3:4">
      <c r="C547" s="12" t="s">
        <v>267</v>
      </c>
      <c r="D547" s="13" t="s">
        <v>585</v>
      </c>
    </row>
    <row r="548" spans="3:4">
      <c r="C548" s="12" t="s">
        <v>267</v>
      </c>
      <c r="D548" s="13" t="s">
        <v>446</v>
      </c>
    </row>
    <row r="549" spans="3:4">
      <c r="C549" s="12" t="s">
        <v>267</v>
      </c>
      <c r="D549" s="13" t="s">
        <v>587</v>
      </c>
    </row>
    <row r="550" spans="3:4">
      <c r="C550" s="12" t="s">
        <v>267</v>
      </c>
      <c r="D550" s="13" t="s">
        <v>589</v>
      </c>
    </row>
    <row r="551" spans="3:4">
      <c r="C551" s="12" t="s">
        <v>267</v>
      </c>
      <c r="D551" s="13" t="s">
        <v>591</v>
      </c>
    </row>
    <row r="552" spans="3:4">
      <c r="C552" s="12" t="s">
        <v>267</v>
      </c>
      <c r="D552" s="13" t="s">
        <v>593</v>
      </c>
    </row>
    <row r="553" spans="3:4">
      <c r="C553" s="12" t="s">
        <v>267</v>
      </c>
      <c r="D553" s="13" t="s">
        <v>595</v>
      </c>
    </row>
    <row r="554" spans="3:4">
      <c r="C554" s="12" t="s">
        <v>267</v>
      </c>
      <c r="D554" s="13" t="s">
        <v>597</v>
      </c>
    </row>
    <row r="555" spans="3:4">
      <c r="C555" s="12" t="s">
        <v>267</v>
      </c>
      <c r="D555" s="13" t="s">
        <v>870</v>
      </c>
    </row>
    <row r="556" spans="3:4">
      <c r="C556" s="12" t="s">
        <v>267</v>
      </c>
      <c r="D556" s="13" t="s">
        <v>599</v>
      </c>
    </row>
    <row r="557" spans="3:4">
      <c r="C557" s="12" t="s">
        <v>267</v>
      </c>
      <c r="D557" s="13" t="s">
        <v>448</v>
      </c>
    </row>
    <row r="558" spans="3:4">
      <c r="C558" s="12" t="s">
        <v>267</v>
      </c>
      <c r="D558" s="13" t="s">
        <v>601</v>
      </c>
    </row>
    <row r="559" spans="3:4">
      <c r="C559" s="12" t="s">
        <v>267</v>
      </c>
      <c r="D559" s="13" t="s">
        <v>603</v>
      </c>
    </row>
    <row r="560" spans="3:4">
      <c r="C560" s="12" t="s">
        <v>267</v>
      </c>
      <c r="D560" s="13" t="s">
        <v>605</v>
      </c>
    </row>
    <row r="561" spans="3:4">
      <c r="C561" s="12" t="s">
        <v>267</v>
      </c>
      <c r="D561" s="13" t="s">
        <v>872</v>
      </c>
    </row>
    <row r="562" spans="3:4">
      <c r="C562" s="12" t="s">
        <v>267</v>
      </c>
      <c r="D562" s="13" t="s">
        <v>874</v>
      </c>
    </row>
    <row r="563" spans="3:4">
      <c r="C563" s="12" t="s">
        <v>267</v>
      </c>
      <c r="D563" s="13" t="s">
        <v>876</v>
      </c>
    </row>
    <row r="564" spans="3:4">
      <c r="C564" s="12" t="s">
        <v>267</v>
      </c>
      <c r="D564" s="13" t="s">
        <v>1149</v>
      </c>
    </row>
    <row r="565" spans="3:4">
      <c r="C565" s="12" t="s">
        <v>267</v>
      </c>
      <c r="D565" s="13" t="s">
        <v>1150</v>
      </c>
    </row>
    <row r="566" spans="3:4">
      <c r="C566" s="12" t="s">
        <v>267</v>
      </c>
      <c r="D566" s="13" t="s">
        <v>878</v>
      </c>
    </row>
    <row r="567" spans="3:4">
      <c r="C567" s="12" t="s">
        <v>267</v>
      </c>
      <c r="D567" s="13" t="s">
        <v>880</v>
      </c>
    </row>
    <row r="568" spans="3:4">
      <c r="C568" s="12" t="s">
        <v>267</v>
      </c>
      <c r="D568" s="13" t="s">
        <v>882</v>
      </c>
    </row>
    <row r="569" spans="3:4">
      <c r="C569" s="12" t="s">
        <v>267</v>
      </c>
      <c r="D569" s="13" t="s">
        <v>1151</v>
      </c>
    </row>
    <row r="570" spans="3:4">
      <c r="C570" s="12" t="s">
        <v>267</v>
      </c>
      <c r="D570" s="13" t="s">
        <v>1152</v>
      </c>
    </row>
    <row r="571" spans="3:4">
      <c r="C571" s="12" t="s">
        <v>267</v>
      </c>
      <c r="D571" s="13" t="s">
        <v>1153</v>
      </c>
    </row>
    <row r="572" spans="3:4">
      <c r="C572" s="12" t="s">
        <v>267</v>
      </c>
      <c r="D572" s="13" t="s">
        <v>1154</v>
      </c>
    </row>
    <row r="573" spans="3:4">
      <c r="C573" s="12" t="s">
        <v>267</v>
      </c>
      <c r="D573" s="13" t="s">
        <v>1155</v>
      </c>
    </row>
    <row r="574" spans="3:4">
      <c r="C574" s="12" t="s">
        <v>267</v>
      </c>
      <c r="D574" s="13" t="s">
        <v>1156</v>
      </c>
    </row>
    <row r="575" spans="3:4">
      <c r="C575" s="12" t="s">
        <v>267</v>
      </c>
      <c r="D575" s="13" t="s">
        <v>823</v>
      </c>
    </row>
    <row r="576" spans="3:4">
      <c r="C576" s="12" t="s">
        <v>267</v>
      </c>
      <c r="D576" s="13" t="s">
        <v>1157</v>
      </c>
    </row>
    <row r="577" spans="3:4">
      <c r="C577" s="12" t="s">
        <v>267</v>
      </c>
      <c r="D577" s="13" t="s">
        <v>1158</v>
      </c>
    </row>
    <row r="578" spans="3:4">
      <c r="C578" s="12" t="s">
        <v>267</v>
      </c>
      <c r="D578" s="13" t="s">
        <v>884</v>
      </c>
    </row>
    <row r="579" spans="3:4">
      <c r="C579" s="12" t="s">
        <v>267</v>
      </c>
      <c r="D579" s="13" t="s">
        <v>607</v>
      </c>
    </row>
    <row r="580" spans="3:4">
      <c r="C580" s="12" t="s">
        <v>267</v>
      </c>
      <c r="D580" s="13" t="s">
        <v>609</v>
      </c>
    </row>
    <row r="581" spans="3:4">
      <c r="C581" s="12" t="s">
        <v>267</v>
      </c>
      <c r="D581" s="13" t="s">
        <v>611</v>
      </c>
    </row>
    <row r="582" spans="3:4">
      <c r="C582" s="12" t="s">
        <v>269</v>
      </c>
      <c r="D582" s="13" t="s">
        <v>312</v>
      </c>
    </row>
    <row r="583" spans="3:4">
      <c r="C583" s="12" t="s">
        <v>269</v>
      </c>
      <c r="D583" s="13" t="s">
        <v>1159</v>
      </c>
    </row>
    <row r="584" spans="3:4">
      <c r="C584" s="12" t="s">
        <v>269</v>
      </c>
      <c r="D584" s="13" t="s">
        <v>450</v>
      </c>
    </row>
    <row r="585" spans="3:4">
      <c r="C585" s="12" t="s">
        <v>269</v>
      </c>
      <c r="D585" s="13" t="s">
        <v>387</v>
      </c>
    </row>
    <row r="586" spans="3:4">
      <c r="C586" s="12" t="s">
        <v>269</v>
      </c>
      <c r="D586" s="13" t="s">
        <v>1160</v>
      </c>
    </row>
    <row r="587" spans="3:4">
      <c r="C587" s="12" t="s">
        <v>269</v>
      </c>
      <c r="D587" s="13" t="s">
        <v>613</v>
      </c>
    </row>
    <row r="588" spans="3:4">
      <c r="C588" s="12" t="s">
        <v>269</v>
      </c>
      <c r="D588" s="13" t="s">
        <v>452</v>
      </c>
    </row>
    <row r="589" spans="3:4">
      <c r="C589" s="12" t="s">
        <v>269</v>
      </c>
      <c r="D589" s="13" t="s">
        <v>615</v>
      </c>
    </row>
    <row r="590" spans="3:4">
      <c r="C590" s="12" t="s">
        <v>269</v>
      </c>
      <c r="D590" s="13" t="s">
        <v>617</v>
      </c>
    </row>
    <row r="591" spans="3:4">
      <c r="C591" s="12" t="s">
        <v>269</v>
      </c>
      <c r="D591" s="13" t="s">
        <v>389</v>
      </c>
    </row>
    <row r="592" spans="3:4">
      <c r="C592" s="12" t="s">
        <v>269</v>
      </c>
      <c r="D592" s="13" t="s">
        <v>454</v>
      </c>
    </row>
    <row r="593" spans="3:4">
      <c r="C593" s="12" t="s">
        <v>269</v>
      </c>
      <c r="D593" s="13" t="s">
        <v>886</v>
      </c>
    </row>
    <row r="594" spans="3:4">
      <c r="C594" s="12" t="s">
        <v>269</v>
      </c>
      <c r="D594" s="13" t="s">
        <v>1161</v>
      </c>
    </row>
    <row r="595" spans="3:4">
      <c r="C595" s="12" t="s">
        <v>269</v>
      </c>
      <c r="D595" s="13" t="s">
        <v>391</v>
      </c>
    </row>
    <row r="596" spans="3:4">
      <c r="C596" s="12" t="s">
        <v>269</v>
      </c>
      <c r="D596" s="13" t="s">
        <v>619</v>
      </c>
    </row>
    <row r="597" spans="3:4">
      <c r="C597" s="12" t="s">
        <v>269</v>
      </c>
      <c r="D597" s="13" t="s">
        <v>1162</v>
      </c>
    </row>
    <row r="598" spans="3:4">
      <c r="C598" s="12" t="s">
        <v>269</v>
      </c>
      <c r="D598" s="13" t="s">
        <v>456</v>
      </c>
    </row>
    <row r="599" spans="3:4">
      <c r="C599" s="12" t="s">
        <v>269</v>
      </c>
      <c r="D599" s="13" t="s">
        <v>621</v>
      </c>
    </row>
    <row r="600" spans="3:4">
      <c r="C600" s="12" t="s">
        <v>269</v>
      </c>
      <c r="D600" s="13" t="s">
        <v>458</v>
      </c>
    </row>
    <row r="601" spans="3:4">
      <c r="C601" s="12" t="s">
        <v>269</v>
      </c>
      <c r="D601" s="13" t="s">
        <v>623</v>
      </c>
    </row>
    <row r="602" spans="3:4">
      <c r="C602" s="12" t="s">
        <v>269</v>
      </c>
      <c r="D602" s="13" t="s">
        <v>1163</v>
      </c>
    </row>
    <row r="603" spans="3:4">
      <c r="C603" s="12" t="s">
        <v>269</v>
      </c>
      <c r="D603" s="13" t="s">
        <v>625</v>
      </c>
    </row>
    <row r="604" spans="3:4">
      <c r="C604" s="12" t="s">
        <v>269</v>
      </c>
      <c r="D604" s="13" t="s">
        <v>888</v>
      </c>
    </row>
    <row r="605" spans="3:4">
      <c r="C605" s="12" t="s">
        <v>269</v>
      </c>
      <c r="D605" s="13" t="s">
        <v>890</v>
      </c>
    </row>
    <row r="606" spans="3:4">
      <c r="C606" s="12" t="s">
        <v>269</v>
      </c>
      <c r="D606" s="13" t="s">
        <v>315</v>
      </c>
    </row>
    <row r="607" spans="3:4">
      <c r="C607" s="12" t="s">
        <v>269</v>
      </c>
      <c r="D607" s="13" t="s">
        <v>460</v>
      </c>
    </row>
    <row r="608" spans="3:4">
      <c r="C608" s="12" t="s">
        <v>269</v>
      </c>
      <c r="D608" s="13" t="s">
        <v>462</v>
      </c>
    </row>
    <row r="609" spans="3:4">
      <c r="C609" s="12" t="s">
        <v>269</v>
      </c>
      <c r="D609" s="13" t="s">
        <v>892</v>
      </c>
    </row>
    <row r="610" spans="3:4">
      <c r="C610" s="12" t="s">
        <v>269</v>
      </c>
      <c r="D610" s="13" t="s">
        <v>464</v>
      </c>
    </row>
    <row r="611" spans="3:4">
      <c r="C611" s="12" t="s">
        <v>269</v>
      </c>
      <c r="D611" s="13" t="s">
        <v>627</v>
      </c>
    </row>
    <row r="612" spans="3:4">
      <c r="C612" s="12" t="s">
        <v>269</v>
      </c>
      <c r="D612" s="13" t="s">
        <v>1164</v>
      </c>
    </row>
    <row r="613" spans="3:4">
      <c r="C613" s="12" t="s">
        <v>269</v>
      </c>
      <c r="D613" s="13" t="s">
        <v>1165</v>
      </c>
    </row>
    <row r="614" spans="3:4">
      <c r="C614" s="12" t="s">
        <v>269</v>
      </c>
      <c r="D614" s="13" t="s">
        <v>1166</v>
      </c>
    </row>
    <row r="615" spans="3:4">
      <c r="C615" s="12" t="s">
        <v>269</v>
      </c>
      <c r="D615" s="13" t="s">
        <v>1167</v>
      </c>
    </row>
    <row r="616" spans="3:4">
      <c r="C616" s="12" t="s">
        <v>269</v>
      </c>
      <c r="D616" s="13" t="s">
        <v>895</v>
      </c>
    </row>
    <row r="617" spans="3:4">
      <c r="C617" s="12" t="s">
        <v>269</v>
      </c>
      <c r="D617" s="13" t="s">
        <v>1168</v>
      </c>
    </row>
    <row r="618" spans="3:4">
      <c r="C618" s="12" t="s">
        <v>269</v>
      </c>
      <c r="D618" s="13" t="s">
        <v>897</v>
      </c>
    </row>
    <row r="619" spans="3:4">
      <c r="C619" s="12" t="s">
        <v>269</v>
      </c>
      <c r="D619" s="13" t="s">
        <v>629</v>
      </c>
    </row>
    <row r="620" spans="3:4">
      <c r="C620" s="12" t="s">
        <v>269</v>
      </c>
      <c r="D620" s="13" t="s">
        <v>466</v>
      </c>
    </row>
    <row r="621" spans="3:4">
      <c r="C621" s="12" t="s">
        <v>269</v>
      </c>
      <c r="D621" s="13" t="s">
        <v>1169</v>
      </c>
    </row>
    <row r="622" spans="3:4">
      <c r="C622" s="12" t="s">
        <v>269</v>
      </c>
      <c r="D622" s="13" t="s">
        <v>1170</v>
      </c>
    </row>
    <row r="623" spans="3:4">
      <c r="C623" s="12" t="s">
        <v>269</v>
      </c>
      <c r="D623" s="13" t="s">
        <v>1171</v>
      </c>
    </row>
    <row r="624" spans="3:4">
      <c r="C624" s="12" t="s">
        <v>269</v>
      </c>
      <c r="D624" s="13" t="s">
        <v>1172</v>
      </c>
    </row>
    <row r="625" spans="3:4">
      <c r="C625" s="12" t="s">
        <v>269</v>
      </c>
      <c r="D625" s="13" t="s">
        <v>1173</v>
      </c>
    </row>
    <row r="626" spans="3:4">
      <c r="C626" s="12" t="s">
        <v>269</v>
      </c>
      <c r="D626" s="13" t="s">
        <v>1174</v>
      </c>
    </row>
    <row r="627" spans="3:4">
      <c r="C627" s="12" t="s">
        <v>269</v>
      </c>
      <c r="D627" s="13" t="s">
        <v>1175</v>
      </c>
    </row>
    <row r="628" spans="3:4">
      <c r="C628" s="12" t="s">
        <v>269</v>
      </c>
      <c r="D628" s="13" t="s">
        <v>1176</v>
      </c>
    </row>
    <row r="629" spans="3:4">
      <c r="C629" s="12" t="s">
        <v>269</v>
      </c>
      <c r="D629" s="13" t="s">
        <v>1177</v>
      </c>
    </row>
    <row r="630" spans="3:4">
      <c r="C630" s="12" t="s">
        <v>269</v>
      </c>
      <c r="D630" s="13" t="s">
        <v>1178</v>
      </c>
    </row>
    <row r="631" spans="3:4">
      <c r="C631" s="12" t="s">
        <v>269</v>
      </c>
      <c r="D631" s="13" t="s">
        <v>899</v>
      </c>
    </row>
    <row r="632" spans="3:4">
      <c r="C632" s="12" t="s">
        <v>269</v>
      </c>
      <c r="D632" s="13" t="s">
        <v>901</v>
      </c>
    </row>
    <row r="633" spans="3:4">
      <c r="C633" s="12" t="s">
        <v>269</v>
      </c>
      <c r="D633" s="13" t="s">
        <v>1179</v>
      </c>
    </row>
    <row r="634" spans="3:4">
      <c r="C634" s="12" t="s">
        <v>269</v>
      </c>
      <c r="D634" s="13" t="s">
        <v>1180</v>
      </c>
    </row>
    <row r="635" spans="3:4">
      <c r="C635" s="12" t="s">
        <v>269</v>
      </c>
      <c r="D635" s="13" t="s">
        <v>1181</v>
      </c>
    </row>
    <row r="636" spans="3:4">
      <c r="C636" s="12" t="s">
        <v>4</v>
      </c>
      <c r="D636" s="13" t="s">
        <v>5</v>
      </c>
    </row>
    <row r="637" spans="3:4">
      <c r="C637" s="12" t="s">
        <v>4</v>
      </c>
      <c r="D637" s="13" t="s">
        <v>1182</v>
      </c>
    </row>
    <row r="638" spans="3:4">
      <c r="C638" s="12" t="s">
        <v>4</v>
      </c>
      <c r="D638" s="13" t="s">
        <v>1183</v>
      </c>
    </row>
    <row r="639" spans="3:4">
      <c r="C639" s="12" t="s">
        <v>4</v>
      </c>
      <c r="D639" s="13" t="s">
        <v>1184</v>
      </c>
    </row>
    <row r="640" spans="3:4">
      <c r="C640" s="12" t="s">
        <v>4</v>
      </c>
      <c r="D640" s="13" t="s">
        <v>1185</v>
      </c>
    </row>
    <row r="641" spans="3:4">
      <c r="C641" s="12" t="s">
        <v>4</v>
      </c>
      <c r="D641" s="13" t="s">
        <v>1186</v>
      </c>
    </row>
    <row r="642" spans="3:4">
      <c r="C642" s="12" t="s">
        <v>4</v>
      </c>
      <c r="D642" s="13" t="s">
        <v>1187</v>
      </c>
    </row>
    <row r="643" spans="3:4">
      <c r="C643" s="12" t="s">
        <v>4</v>
      </c>
      <c r="D643" s="13" t="s">
        <v>1188</v>
      </c>
    </row>
    <row r="644" spans="3:4">
      <c r="C644" s="12" t="s">
        <v>4</v>
      </c>
      <c r="D644" s="13" t="s">
        <v>1189</v>
      </c>
    </row>
    <row r="645" spans="3:4">
      <c r="C645" s="12" t="s">
        <v>4</v>
      </c>
      <c r="D645" s="13" t="s">
        <v>1190</v>
      </c>
    </row>
    <row r="646" spans="3:4">
      <c r="C646" s="12" t="s">
        <v>4</v>
      </c>
      <c r="D646" s="13" t="s">
        <v>1191</v>
      </c>
    </row>
    <row r="647" spans="3:4">
      <c r="C647" s="12" t="s">
        <v>4</v>
      </c>
      <c r="D647" s="13" t="s">
        <v>1192</v>
      </c>
    </row>
    <row r="648" spans="3:4">
      <c r="C648" s="12" t="s">
        <v>4</v>
      </c>
      <c r="D648" s="13" t="s">
        <v>1193</v>
      </c>
    </row>
    <row r="649" spans="3:4">
      <c r="C649" s="12" t="s">
        <v>4</v>
      </c>
      <c r="D649" s="13" t="s">
        <v>1194</v>
      </c>
    </row>
    <row r="650" spans="3:4">
      <c r="C650" s="12" t="s">
        <v>4</v>
      </c>
      <c r="D650" s="13" t="s">
        <v>1195</v>
      </c>
    </row>
    <row r="651" spans="3:4">
      <c r="C651" s="12" t="s">
        <v>4</v>
      </c>
      <c r="D651" s="13" t="s">
        <v>1196</v>
      </c>
    </row>
    <row r="652" spans="3:4">
      <c r="C652" s="12" t="s">
        <v>4</v>
      </c>
      <c r="D652" s="13" t="s">
        <v>1197</v>
      </c>
    </row>
    <row r="653" spans="3:4">
      <c r="C653" s="12" t="s">
        <v>4</v>
      </c>
      <c r="D653" s="13" t="s">
        <v>1198</v>
      </c>
    </row>
    <row r="654" spans="3:4">
      <c r="C654" s="12" t="s">
        <v>4</v>
      </c>
      <c r="D654" s="13" t="s">
        <v>1199</v>
      </c>
    </row>
    <row r="655" spans="3:4">
      <c r="C655" s="12" t="s">
        <v>4</v>
      </c>
      <c r="D655" s="13" t="s">
        <v>1200</v>
      </c>
    </row>
    <row r="656" spans="3:4">
      <c r="C656" s="12" t="s">
        <v>4</v>
      </c>
      <c r="D656" s="13" t="s">
        <v>1201</v>
      </c>
    </row>
    <row r="657" spans="3:4">
      <c r="C657" s="12" t="s">
        <v>4</v>
      </c>
      <c r="D657" s="13" t="s">
        <v>1202</v>
      </c>
    </row>
    <row r="658" spans="3:4">
      <c r="C658" s="12" t="s">
        <v>4</v>
      </c>
      <c r="D658" s="13" t="s">
        <v>1203</v>
      </c>
    </row>
    <row r="659" spans="3:4">
      <c r="C659" s="12" t="s">
        <v>4</v>
      </c>
      <c r="D659" s="13" t="s">
        <v>318</v>
      </c>
    </row>
    <row r="660" spans="3:4">
      <c r="C660" s="12" t="s">
        <v>4</v>
      </c>
      <c r="D660" s="13" t="s">
        <v>393</v>
      </c>
    </row>
    <row r="661" spans="3:4">
      <c r="C661" s="12" t="s">
        <v>4</v>
      </c>
      <c r="D661" s="13" t="s">
        <v>321</v>
      </c>
    </row>
    <row r="662" spans="3:4">
      <c r="C662" s="12" t="s">
        <v>4</v>
      </c>
      <c r="D662" s="13" t="s">
        <v>324</v>
      </c>
    </row>
    <row r="663" spans="3:4">
      <c r="C663" s="12" t="s">
        <v>4</v>
      </c>
      <c r="D663" s="13" t="s">
        <v>327</v>
      </c>
    </row>
    <row r="664" spans="3:4">
      <c r="C664" s="12" t="s">
        <v>4</v>
      </c>
      <c r="D664" s="13" t="s">
        <v>330</v>
      </c>
    </row>
    <row r="665" spans="3:4">
      <c r="C665" s="12" t="s">
        <v>4</v>
      </c>
      <c r="D665" s="13" t="s">
        <v>395</v>
      </c>
    </row>
    <row r="666" spans="3:4">
      <c r="C666" s="12" t="s">
        <v>4</v>
      </c>
      <c r="D666" s="13" t="s">
        <v>294</v>
      </c>
    </row>
    <row r="667" spans="3:4">
      <c r="C667" s="12" t="s">
        <v>4</v>
      </c>
      <c r="D667" s="13" t="s">
        <v>1204</v>
      </c>
    </row>
    <row r="668" spans="3:4">
      <c r="C668" s="12" t="s">
        <v>4</v>
      </c>
      <c r="D668" s="13" t="s">
        <v>333</v>
      </c>
    </row>
    <row r="669" spans="3:4">
      <c r="C669" s="12" t="s">
        <v>4</v>
      </c>
      <c r="D669" s="13" t="s">
        <v>336</v>
      </c>
    </row>
    <row r="670" spans="3:4">
      <c r="C670" s="12" t="s">
        <v>4</v>
      </c>
      <c r="D670" s="13" t="s">
        <v>339</v>
      </c>
    </row>
    <row r="671" spans="3:4">
      <c r="C671" s="12" t="s">
        <v>4</v>
      </c>
      <c r="D671" s="13" t="s">
        <v>1205</v>
      </c>
    </row>
    <row r="672" spans="3:4">
      <c r="C672" s="12" t="s">
        <v>4</v>
      </c>
      <c r="D672" s="13" t="s">
        <v>344</v>
      </c>
    </row>
    <row r="673" spans="3:4">
      <c r="C673" s="12" t="s">
        <v>4</v>
      </c>
      <c r="D673" s="13" t="s">
        <v>347</v>
      </c>
    </row>
    <row r="674" spans="3:4">
      <c r="C674" s="12" t="s">
        <v>4</v>
      </c>
      <c r="D674" s="13" t="s">
        <v>1206</v>
      </c>
    </row>
    <row r="675" spans="3:4">
      <c r="C675" s="12" t="s">
        <v>4</v>
      </c>
      <c r="D675" s="13" t="s">
        <v>1207</v>
      </c>
    </row>
    <row r="676" spans="3:4">
      <c r="C676" s="12" t="s">
        <v>4</v>
      </c>
      <c r="D676" s="13" t="s">
        <v>397</v>
      </c>
    </row>
    <row r="677" spans="3:4">
      <c r="C677" s="12" t="s">
        <v>4</v>
      </c>
      <c r="D677" s="13" t="s">
        <v>1208</v>
      </c>
    </row>
    <row r="678" spans="3:4">
      <c r="C678" s="12" t="s">
        <v>4</v>
      </c>
      <c r="D678" s="13" t="s">
        <v>352</v>
      </c>
    </row>
    <row r="679" spans="3:4">
      <c r="C679" s="12" t="s">
        <v>4</v>
      </c>
      <c r="D679" s="13" t="s">
        <v>631</v>
      </c>
    </row>
    <row r="680" spans="3:4">
      <c r="C680" s="12" t="s">
        <v>4</v>
      </c>
      <c r="D680" s="13" t="s">
        <v>1209</v>
      </c>
    </row>
    <row r="681" spans="3:4">
      <c r="C681" s="12" t="s">
        <v>4</v>
      </c>
      <c r="D681" s="13" t="s">
        <v>355</v>
      </c>
    </row>
    <row r="682" spans="3:4">
      <c r="C682" s="12" t="s">
        <v>4</v>
      </c>
      <c r="D682" s="13" t="s">
        <v>633</v>
      </c>
    </row>
    <row r="683" spans="3:4">
      <c r="C683" s="12" t="s">
        <v>4</v>
      </c>
      <c r="D683" s="13" t="s">
        <v>469</v>
      </c>
    </row>
    <row r="684" spans="3:4">
      <c r="C684" s="12" t="s">
        <v>4</v>
      </c>
      <c r="D684" s="13" t="s">
        <v>357</v>
      </c>
    </row>
    <row r="685" spans="3:4">
      <c r="C685" s="12" t="s">
        <v>4</v>
      </c>
      <c r="D685" s="13" t="s">
        <v>1210</v>
      </c>
    </row>
    <row r="686" spans="3:4">
      <c r="C686" s="12" t="s">
        <v>4</v>
      </c>
      <c r="D686" s="13" t="s">
        <v>471</v>
      </c>
    </row>
    <row r="687" spans="3:4">
      <c r="C687" s="12" t="s">
        <v>4</v>
      </c>
      <c r="D687" s="13" t="s">
        <v>638</v>
      </c>
    </row>
    <row r="688" spans="3:4">
      <c r="C688" s="12" t="s">
        <v>4</v>
      </c>
      <c r="D688" s="13" t="s">
        <v>636</v>
      </c>
    </row>
    <row r="689" spans="3:4">
      <c r="C689" s="12" t="s">
        <v>4</v>
      </c>
      <c r="D689" s="13" t="s">
        <v>1211</v>
      </c>
    </row>
    <row r="690" spans="3:4">
      <c r="C690" s="12" t="s">
        <v>4</v>
      </c>
      <c r="D690" s="13" t="s">
        <v>1212</v>
      </c>
    </row>
    <row r="691" spans="3:4">
      <c r="C691" s="12" t="s">
        <v>4</v>
      </c>
      <c r="D691" s="13" t="s">
        <v>1213</v>
      </c>
    </row>
    <row r="692" spans="3:4">
      <c r="C692" s="12" t="s">
        <v>4</v>
      </c>
      <c r="D692" s="13" t="s">
        <v>1214</v>
      </c>
    </row>
    <row r="693" spans="3:4">
      <c r="C693" s="12" t="s">
        <v>4</v>
      </c>
      <c r="D693" s="13" t="s">
        <v>1215</v>
      </c>
    </row>
    <row r="694" spans="3:4">
      <c r="C694" s="12" t="s">
        <v>4</v>
      </c>
      <c r="D694" s="13" t="s">
        <v>1216</v>
      </c>
    </row>
    <row r="695" spans="3:4">
      <c r="C695" s="12" t="s">
        <v>4</v>
      </c>
      <c r="D695" s="13" t="s">
        <v>1217</v>
      </c>
    </row>
    <row r="696" spans="3:4">
      <c r="C696" s="12" t="s">
        <v>4</v>
      </c>
      <c r="D696" s="13" t="s">
        <v>1218</v>
      </c>
    </row>
    <row r="697" spans="3:4">
      <c r="C697" s="12" t="s">
        <v>4</v>
      </c>
      <c r="D697" s="13" t="s">
        <v>1219</v>
      </c>
    </row>
    <row r="698" spans="3:4">
      <c r="C698" s="12" t="s">
        <v>272</v>
      </c>
      <c r="D698" s="13" t="s">
        <v>1220</v>
      </c>
    </row>
    <row r="699" spans="3:4">
      <c r="C699" s="12" t="s">
        <v>272</v>
      </c>
      <c r="D699" s="13" t="s">
        <v>1221</v>
      </c>
    </row>
    <row r="700" spans="3:4">
      <c r="C700" s="12" t="s">
        <v>272</v>
      </c>
      <c r="D700" s="13" t="s">
        <v>399</v>
      </c>
    </row>
    <row r="701" spans="3:4">
      <c r="C701" s="12" t="s">
        <v>272</v>
      </c>
      <c r="D701" s="13" t="s">
        <v>401</v>
      </c>
    </row>
    <row r="702" spans="3:4">
      <c r="C702" s="12" t="s">
        <v>272</v>
      </c>
      <c r="D702" s="13" t="s">
        <v>473</v>
      </c>
    </row>
    <row r="703" spans="3:4">
      <c r="C703" s="12" t="s">
        <v>272</v>
      </c>
      <c r="D703" s="13" t="s">
        <v>359</v>
      </c>
    </row>
    <row r="704" spans="3:4">
      <c r="C704" s="12" t="s">
        <v>272</v>
      </c>
      <c r="D704" s="13" t="s">
        <v>403</v>
      </c>
    </row>
    <row r="705" spans="3:4">
      <c r="C705" s="12" t="s">
        <v>272</v>
      </c>
      <c r="D705" s="13" t="s">
        <v>475</v>
      </c>
    </row>
    <row r="706" spans="3:4">
      <c r="C706" s="12" t="s">
        <v>272</v>
      </c>
      <c r="D706" s="13" t="s">
        <v>477</v>
      </c>
    </row>
    <row r="707" spans="3:4">
      <c r="C707" s="12" t="s">
        <v>272</v>
      </c>
      <c r="D707" s="13" t="s">
        <v>405</v>
      </c>
    </row>
    <row r="708" spans="3:4">
      <c r="C708" s="12" t="s">
        <v>272</v>
      </c>
      <c r="D708" s="13" t="s">
        <v>407</v>
      </c>
    </row>
    <row r="709" spans="3:4">
      <c r="C709" s="12" t="s">
        <v>272</v>
      </c>
      <c r="D709" s="13" t="s">
        <v>640</v>
      </c>
    </row>
    <row r="710" spans="3:4">
      <c r="C710" s="12" t="s">
        <v>272</v>
      </c>
      <c r="D710" s="13" t="s">
        <v>361</v>
      </c>
    </row>
    <row r="711" spans="3:4">
      <c r="C711" s="12" t="s">
        <v>272</v>
      </c>
      <c r="D711" s="13" t="s">
        <v>479</v>
      </c>
    </row>
    <row r="712" spans="3:4">
      <c r="C712" s="12" t="s">
        <v>272</v>
      </c>
      <c r="D712" s="13" t="s">
        <v>481</v>
      </c>
    </row>
    <row r="713" spans="3:4">
      <c r="C713" s="12" t="s">
        <v>272</v>
      </c>
      <c r="D713" s="13" t="s">
        <v>1222</v>
      </c>
    </row>
    <row r="714" spans="3:4">
      <c r="C714" s="12" t="s">
        <v>272</v>
      </c>
      <c r="D714" s="13" t="s">
        <v>483</v>
      </c>
    </row>
    <row r="715" spans="3:4">
      <c r="C715" s="12" t="s">
        <v>272</v>
      </c>
      <c r="D715" s="13" t="s">
        <v>1223</v>
      </c>
    </row>
    <row r="716" spans="3:4">
      <c r="C716" s="12" t="s">
        <v>272</v>
      </c>
      <c r="D716" s="13" t="s">
        <v>485</v>
      </c>
    </row>
    <row r="717" spans="3:4">
      <c r="C717" s="12" t="s">
        <v>272</v>
      </c>
      <c r="D717" s="13" t="s">
        <v>487</v>
      </c>
    </row>
    <row r="718" spans="3:4">
      <c r="C718" s="12" t="s">
        <v>272</v>
      </c>
      <c r="D718" s="13" t="s">
        <v>489</v>
      </c>
    </row>
    <row r="719" spans="3:4">
      <c r="C719" s="12" t="s">
        <v>272</v>
      </c>
      <c r="D719" s="13" t="s">
        <v>642</v>
      </c>
    </row>
    <row r="720" spans="3:4">
      <c r="C720" s="12" t="s">
        <v>272</v>
      </c>
      <c r="D720" s="13" t="s">
        <v>644</v>
      </c>
    </row>
    <row r="721" spans="3:4">
      <c r="C721" s="12" t="s">
        <v>272</v>
      </c>
      <c r="D721" s="13" t="s">
        <v>1224</v>
      </c>
    </row>
    <row r="722" spans="3:4">
      <c r="C722" s="12" t="s">
        <v>272</v>
      </c>
      <c r="D722" s="13" t="s">
        <v>1225</v>
      </c>
    </row>
    <row r="723" spans="3:4">
      <c r="C723" s="12" t="s">
        <v>272</v>
      </c>
      <c r="D723" s="13" t="s">
        <v>1226</v>
      </c>
    </row>
    <row r="724" spans="3:4">
      <c r="C724" s="12" t="s">
        <v>272</v>
      </c>
      <c r="D724" s="13" t="s">
        <v>1227</v>
      </c>
    </row>
    <row r="725" spans="3:4">
      <c r="C725" s="12" t="s">
        <v>272</v>
      </c>
      <c r="D725" s="13" t="s">
        <v>1228</v>
      </c>
    </row>
    <row r="726" spans="3:4">
      <c r="C726" s="12" t="s">
        <v>272</v>
      </c>
      <c r="D726" s="13" t="s">
        <v>905</v>
      </c>
    </row>
    <row r="727" spans="3:4">
      <c r="C727" s="12" t="s">
        <v>272</v>
      </c>
      <c r="D727" s="13" t="s">
        <v>1229</v>
      </c>
    </row>
    <row r="728" spans="3:4">
      <c r="C728" s="12" t="s">
        <v>272</v>
      </c>
      <c r="D728" s="13" t="s">
        <v>1230</v>
      </c>
    </row>
    <row r="729" spans="3:4">
      <c r="C729" s="12" t="s">
        <v>272</v>
      </c>
      <c r="D729" s="13" t="s">
        <v>491</v>
      </c>
    </row>
    <row r="730" spans="3:4">
      <c r="C730" s="12" t="s">
        <v>272</v>
      </c>
      <c r="D730" s="13" t="s">
        <v>647</v>
      </c>
    </row>
    <row r="731" spans="3:4">
      <c r="C731" s="12" t="s">
        <v>274</v>
      </c>
      <c r="D731" s="13" t="s">
        <v>907</v>
      </c>
    </row>
    <row r="732" spans="3:4">
      <c r="C732" s="12" t="s">
        <v>274</v>
      </c>
      <c r="D732" s="13" t="s">
        <v>1231</v>
      </c>
    </row>
    <row r="733" spans="3:4">
      <c r="C733" s="12" t="s">
        <v>274</v>
      </c>
      <c r="D733" s="13" t="s">
        <v>1232</v>
      </c>
    </row>
    <row r="734" spans="3:4">
      <c r="C734" s="12" t="s">
        <v>274</v>
      </c>
      <c r="D734" s="13" t="s">
        <v>1233</v>
      </c>
    </row>
    <row r="735" spans="3:4">
      <c r="C735" s="12" t="s">
        <v>274</v>
      </c>
      <c r="D735" s="13" t="s">
        <v>1234</v>
      </c>
    </row>
    <row r="736" spans="3:4">
      <c r="C736" s="12" t="s">
        <v>274</v>
      </c>
      <c r="D736" s="13" t="s">
        <v>1235</v>
      </c>
    </row>
    <row r="737" spans="3:4">
      <c r="C737" s="12" t="s">
        <v>274</v>
      </c>
      <c r="D737" s="13" t="s">
        <v>1236</v>
      </c>
    </row>
    <row r="738" spans="3:4">
      <c r="C738" s="12" t="s">
        <v>274</v>
      </c>
      <c r="D738" s="13" t="s">
        <v>1237</v>
      </c>
    </row>
    <row r="739" spans="3:4">
      <c r="C739" s="12" t="s">
        <v>274</v>
      </c>
      <c r="D739" s="13" t="s">
        <v>1238</v>
      </c>
    </row>
    <row r="740" spans="3:4">
      <c r="C740" s="12" t="s">
        <v>274</v>
      </c>
      <c r="D740" s="13" t="s">
        <v>1239</v>
      </c>
    </row>
    <row r="741" spans="3:4">
      <c r="C741" s="12" t="s">
        <v>274</v>
      </c>
      <c r="D741" s="13" t="s">
        <v>1240</v>
      </c>
    </row>
    <row r="742" spans="3:4">
      <c r="C742" s="12" t="s">
        <v>274</v>
      </c>
      <c r="D742" s="13" t="s">
        <v>1241</v>
      </c>
    </row>
    <row r="743" spans="3:4">
      <c r="C743" s="12" t="s">
        <v>274</v>
      </c>
      <c r="D743" s="13" t="s">
        <v>1242</v>
      </c>
    </row>
    <row r="744" spans="3:4">
      <c r="C744" s="12" t="s">
        <v>274</v>
      </c>
      <c r="D744" s="13" t="s">
        <v>1243</v>
      </c>
    </row>
    <row r="745" spans="3:4">
      <c r="C745" s="12" t="s">
        <v>274</v>
      </c>
      <c r="D745" s="13" t="s">
        <v>1244</v>
      </c>
    </row>
    <row r="746" spans="3:4">
      <c r="C746" s="12" t="s">
        <v>274</v>
      </c>
      <c r="D746" s="13" t="s">
        <v>1245</v>
      </c>
    </row>
    <row r="747" spans="3:4">
      <c r="C747" s="12" t="s">
        <v>274</v>
      </c>
      <c r="D747" s="13" t="s">
        <v>1246</v>
      </c>
    </row>
    <row r="748" spans="3:4">
      <c r="C748" s="12" t="s">
        <v>274</v>
      </c>
      <c r="D748" s="13" t="s">
        <v>1247</v>
      </c>
    </row>
    <row r="749" spans="3:4">
      <c r="C749" s="12" t="s">
        <v>274</v>
      </c>
      <c r="D749" s="13" t="s">
        <v>1248</v>
      </c>
    </row>
    <row r="750" spans="3:4">
      <c r="C750" s="12" t="s">
        <v>274</v>
      </c>
      <c r="D750" s="13" t="s">
        <v>1249</v>
      </c>
    </row>
    <row r="751" spans="3:4">
      <c r="C751" s="12" t="s">
        <v>274</v>
      </c>
      <c r="D751" s="13" t="s">
        <v>1250</v>
      </c>
    </row>
    <row r="752" spans="3:4">
      <c r="C752" s="12" t="s">
        <v>274</v>
      </c>
      <c r="D752" s="13" t="s">
        <v>1251</v>
      </c>
    </row>
    <row r="753" spans="3:4">
      <c r="C753" s="12" t="s">
        <v>274</v>
      </c>
      <c r="D753" s="13" t="s">
        <v>1252</v>
      </c>
    </row>
    <row r="754" spans="3:4">
      <c r="C754" s="12" t="s">
        <v>274</v>
      </c>
      <c r="D754" s="13" t="s">
        <v>1253</v>
      </c>
    </row>
    <row r="755" spans="3:4">
      <c r="C755" s="12" t="s">
        <v>274</v>
      </c>
      <c r="D755" s="13" t="s">
        <v>1254</v>
      </c>
    </row>
    <row r="756" spans="3:4">
      <c r="C756" s="12" t="s">
        <v>274</v>
      </c>
      <c r="D756" s="13" t="s">
        <v>1255</v>
      </c>
    </row>
    <row r="757" spans="3:4">
      <c r="C757" s="12" t="s">
        <v>274</v>
      </c>
      <c r="D757" s="13" t="s">
        <v>1256</v>
      </c>
    </row>
    <row r="758" spans="3:4">
      <c r="C758" s="12" t="s">
        <v>274</v>
      </c>
      <c r="D758" s="13" t="s">
        <v>1257</v>
      </c>
    </row>
    <row r="759" spans="3:4">
      <c r="C759" s="12" t="s">
        <v>274</v>
      </c>
      <c r="D759" s="13" t="s">
        <v>1258</v>
      </c>
    </row>
    <row r="760" spans="3:4">
      <c r="C760" s="12" t="s">
        <v>274</v>
      </c>
      <c r="D760" s="13" t="s">
        <v>1259</v>
      </c>
    </row>
    <row r="761" spans="3:4">
      <c r="C761" s="12" t="s">
        <v>276</v>
      </c>
      <c r="D761" s="13" t="s">
        <v>909</v>
      </c>
    </row>
    <row r="762" spans="3:4">
      <c r="C762" s="12" t="s">
        <v>276</v>
      </c>
      <c r="D762" s="13" t="s">
        <v>1260</v>
      </c>
    </row>
    <row r="763" spans="3:4">
      <c r="C763" s="12" t="s">
        <v>276</v>
      </c>
      <c r="D763" s="13" t="s">
        <v>1261</v>
      </c>
    </row>
    <row r="764" spans="3:4">
      <c r="C764" s="12" t="s">
        <v>276</v>
      </c>
      <c r="D764" s="13" t="s">
        <v>1262</v>
      </c>
    </row>
    <row r="765" spans="3:4">
      <c r="C765" s="12" t="s">
        <v>276</v>
      </c>
      <c r="D765" s="13" t="s">
        <v>1263</v>
      </c>
    </row>
    <row r="766" spans="3:4">
      <c r="C766" s="12" t="s">
        <v>276</v>
      </c>
      <c r="D766" s="13" t="s">
        <v>1264</v>
      </c>
    </row>
    <row r="767" spans="3:4">
      <c r="C767" s="12" t="s">
        <v>276</v>
      </c>
      <c r="D767" s="13" t="s">
        <v>1265</v>
      </c>
    </row>
    <row r="768" spans="3:4">
      <c r="C768" s="12" t="s">
        <v>276</v>
      </c>
      <c r="D768" s="13" t="s">
        <v>1266</v>
      </c>
    </row>
    <row r="769" spans="3:4">
      <c r="C769" s="12" t="s">
        <v>276</v>
      </c>
      <c r="D769" s="13" t="s">
        <v>1267</v>
      </c>
    </row>
    <row r="770" spans="3:4">
      <c r="C770" s="12" t="s">
        <v>276</v>
      </c>
      <c r="D770" s="13" t="s">
        <v>1268</v>
      </c>
    </row>
    <row r="771" spans="3:4">
      <c r="C771" s="12" t="s">
        <v>276</v>
      </c>
      <c r="D771" s="13" t="s">
        <v>1269</v>
      </c>
    </row>
    <row r="772" spans="3:4">
      <c r="C772" s="12" t="s">
        <v>276</v>
      </c>
      <c r="D772" s="13" t="s">
        <v>1270</v>
      </c>
    </row>
    <row r="773" spans="3:4">
      <c r="C773" s="12" t="s">
        <v>276</v>
      </c>
      <c r="D773" s="13" t="s">
        <v>1271</v>
      </c>
    </row>
    <row r="774" spans="3:4">
      <c r="C774" s="12" t="s">
        <v>276</v>
      </c>
      <c r="D774" s="13" t="s">
        <v>1272</v>
      </c>
    </row>
    <row r="775" spans="3:4">
      <c r="C775" s="12" t="s">
        <v>276</v>
      </c>
      <c r="D775" s="13" t="s">
        <v>908</v>
      </c>
    </row>
    <row r="776" spans="3:4">
      <c r="C776" s="12" t="s">
        <v>278</v>
      </c>
      <c r="D776" s="13" t="s">
        <v>911</v>
      </c>
    </row>
    <row r="777" spans="3:4">
      <c r="C777" s="12" t="s">
        <v>278</v>
      </c>
      <c r="D777" s="13" t="s">
        <v>1273</v>
      </c>
    </row>
    <row r="778" spans="3:4">
      <c r="C778" s="12" t="s">
        <v>278</v>
      </c>
      <c r="D778" s="13" t="s">
        <v>1274</v>
      </c>
    </row>
    <row r="779" spans="3:4">
      <c r="C779" s="12" t="s">
        <v>278</v>
      </c>
      <c r="D779" s="13" t="s">
        <v>1275</v>
      </c>
    </row>
    <row r="780" spans="3:4">
      <c r="C780" s="12" t="s">
        <v>278</v>
      </c>
      <c r="D780" s="13" t="s">
        <v>1276</v>
      </c>
    </row>
    <row r="781" spans="3:4">
      <c r="C781" s="12" t="s">
        <v>278</v>
      </c>
      <c r="D781" s="13" t="s">
        <v>1277</v>
      </c>
    </row>
    <row r="782" spans="3:4">
      <c r="C782" s="12" t="s">
        <v>278</v>
      </c>
      <c r="D782" s="13" t="s">
        <v>1278</v>
      </c>
    </row>
    <row r="783" spans="3:4">
      <c r="C783" s="12" t="s">
        <v>278</v>
      </c>
      <c r="D783" s="13" t="s">
        <v>1279</v>
      </c>
    </row>
    <row r="784" spans="3:4">
      <c r="C784" s="12" t="s">
        <v>278</v>
      </c>
      <c r="D784" s="13" t="s">
        <v>1280</v>
      </c>
    </row>
    <row r="785" spans="3:4">
      <c r="C785" s="12" t="s">
        <v>278</v>
      </c>
      <c r="D785" s="13" t="s">
        <v>1281</v>
      </c>
    </row>
    <row r="786" spans="3:4">
      <c r="C786" s="12" t="s">
        <v>278</v>
      </c>
      <c r="D786" s="13" t="s">
        <v>1282</v>
      </c>
    </row>
    <row r="787" spans="3:4">
      <c r="C787" s="12" t="s">
        <v>278</v>
      </c>
      <c r="D787" s="13" t="s">
        <v>1283</v>
      </c>
    </row>
    <row r="788" spans="3:4">
      <c r="C788" s="12" t="s">
        <v>278</v>
      </c>
      <c r="D788" s="13" t="s">
        <v>1284</v>
      </c>
    </row>
    <row r="789" spans="3:4">
      <c r="C789" s="12" t="s">
        <v>278</v>
      </c>
      <c r="D789" s="13" t="s">
        <v>913</v>
      </c>
    </row>
    <row r="790" spans="3:4">
      <c r="C790" s="12" t="s">
        <v>278</v>
      </c>
      <c r="D790" s="13" t="s">
        <v>1285</v>
      </c>
    </row>
    <row r="791" spans="3:4">
      <c r="C791" s="12" t="s">
        <v>278</v>
      </c>
      <c r="D791" s="13" t="s">
        <v>1286</v>
      </c>
    </row>
    <row r="792" spans="3:4">
      <c r="C792" s="12" t="s">
        <v>278</v>
      </c>
      <c r="D792" s="13" t="s">
        <v>1287</v>
      </c>
    </row>
    <row r="793" spans="3:4">
      <c r="C793" s="12" t="s">
        <v>278</v>
      </c>
      <c r="D793" s="13" t="s">
        <v>1288</v>
      </c>
    </row>
    <row r="794" spans="3:4">
      <c r="C794" s="12" t="s">
        <v>278</v>
      </c>
      <c r="D794" s="13" t="s">
        <v>1289</v>
      </c>
    </row>
    <row r="795" spans="3:4">
      <c r="C795" s="12" t="s">
        <v>280</v>
      </c>
      <c r="D795" s="13" t="s">
        <v>915</v>
      </c>
    </row>
    <row r="796" spans="3:4">
      <c r="C796" s="12" t="s">
        <v>280</v>
      </c>
      <c r="D796" s="13" t="s">
        <v>1290</v>
      </c>
    </row>
    <row r="797" spans="3:4">
      <c r="C797" s="12" t="s">
        <v>280</v>
      </c>
      <c r="D797" s="13" t="s">
        <v>1291</v>
      </c>
    </row>
    <row r="798" spans="3:4">
      <c r="C798" s="12" t="s">
        <v>280</v>
      </c>
      <c r="D798" s="13" t="s">
        <v>1292</v>
      </c>
    </row>
    <row r="799" spans="3:4">
      <c r="C799" s="12" t="s">
        <v>280</v>
      </c>
      <c r="D799" s="13" t="s">
        <v>1293</v>
      </c>
    </row>
    <row r="800" spans="3:4">
      <c r="C800" s="12" t="s">
        <v>280</v>
      </c>
      <c r="D800" s="13" t="s">
        <v>1294</v>
      </c>
    </row>
    <row r="801" spans="3:4">
      <c r="C801" s="12" t="s">
        <v>280</v>
      </c>
      <c r="D801" s="13" t="s">
        <v>1295</v>
      </c>
    </row>
    <row r="802" spans="3:4">
      <c r="C802" s="12" t="s">
        <v>280</v>
      </c>
      <c r="D802" s="13" t="s">
        <v>1296</v>
      </c>
    </row>
    <row r="803" spans="3:4">
      <c r="C803" s="12" t="s">
        <v>280</v>
      </c>
      <c r="D803" s="13" t="s">
        <v>1297</v>
      </c>
    </row>
    <row r="804" spans="3:4">
      <c r="C804" s="12" t="s">
        <v>280</v>
      </c>
      <c r="D804" s="13" t="s">
        <v>1298</v>
      </c>
    </row>
    <row r="805" spans="3:4">
      <c r="C805" s="12" t="s">
        <v>280</v>
      </c>
      <c r="D805" s="13" t="s">
        <v>576</v>
      </c>
    </row>
    <row r="806" spans="3:4">
      <c r="C806" s="12" t="s">
        <v>280</v>
      </c>
      <c r="D806" s="13" t="s">
        <v>1299</v>
      </c>
    </row>
    <row r="807" spans="3:4">
      <c r="C807" s="12" t="s">
        <v>280</v>
      </c>
      <c r="D807" s="13" t="s">
        <v>1300</v>
      </c>
    </row>
    <row r="808" spans="3:4">
      <c r="C808" s="12" t="s">
        <v>280</v>
      </c>
      <c r="D808" s="13" t="s">
        <v>1301</v>
      </c>
    </row>
    <row r="809" spans="3:4">
      <c r="C809" s="12" t="s">
        <v>280</v>
      </c>
      <c r="D809" s="13" t="s">
        <v>1302</v>
      </c>
    </row>
    <row r="810" spans="3:4">
      <c r="C810" s="12" t="s">
        <v>280</v>
      </c>
      <c r="D810" s="13" t="s">
        <v>1303</v>
      </c>
    </row>
    <row r="811" spans="3:4">
      <c r="C811" s="12" t="s">
        <v>280</v>
      </c>
      <c r="D811" s="13" t="s">
        <v>1304</v>
      </c>
    </row>
    <row r="812" spans="3:4">
      <c r="C812" s="12" t="s">
        <v>282</v>
      </c>
      <c r="D812" s="13" t="s">
        <v>917</v>
      </c>
    </row>
    <row r="813" spans="3:4">
      <c r="C813" s="12" t="s">
        <v>282</v>
      </c>
      <c r="D813" s="13" t="s">
        <v>1305</v>
      </c>
    </row>
    <row r="814" spans="3:4">
      <c r="C814" s="12" t="s">
        <v>282</v>
      </c>
      <c r="D814" s="13" t="s">
        <v>1306</v>
      </c>
    </row>
    <row r="815" spans="3:4">
      <c r="C815" s="12" t="s">
        <v>282</v>
      </c>
      <c r="D815" s="13" t="s">
        <v>1307</v>
      </c>
    </row>
    <row r="816" spans="3:4">
      <c r="C816" s="12" t="s">
        <v>282</v>
      </c>
      <c r="D816" s="13" t="s">
        <v>1308</v>
      </c>
    </row>
    <row r="817" spans="3:4">
      <c r="C817" s="12" t="s">
        <v>282</v>
      </c>
      <c r="D817" s="13" t="s">
        <v>1309</v>
      </c>
    </row>
    <row r="818" spans="3:4">
      <c r="C818" s="12" t="s">
        <v>282</v>
      </c>
      <c r="D818" s="13" t="s">
        <v>1310</v>
      </c>
    </row>
    <row r="819" spans="3:4">
      <c r="C819" s="12" t="s">
        <v>282</v>
      </c>
      <c r="D819" s="13" t="s">
        <v>1311</v>
      </c>
    </row>
    <row r="820" spans="3:4">
      <c r="C820" s="12" t="s">
        <v>282</v>
      </c>
      <c r="D820" s="13" t="s">
        <v>1312</v>
      </c>
    </row>
    <row r="821" spans="3:4">
      <c r="C821" s="12" t="s">
        <v>282</v>
      </c>
      <c r="D821" s="13" t="s">
        <v>1313</v>
      </c>
    </row>
    <row r="822" spans="3:4">
      <c r="C822" s="12" t="s">
        <v>282</v>
      </c>
      <c r="D822" s="13" t="s">
        <v>1314</v>
      </c>
    </row>
    <row r="823" spans="3:4">
      <c r="C823" s="12" t="s">
        <v>282</v>
      </c>
      <c r="D823" s="13" t="s">
        <v>1315</v>
      </c>
    </row>
    <row r="824" spans="3:4">
      <c r="C824" s="12" t="s">
        <v>282</v>
      </c>
      <c r="D824" s="13" t="s">
        <v>1316</v>
      </c>
    </row>
    <row r="825" spans="3:4">
      <c r="C825" s="12" t="s">
        <v>282</v>
      </c>
      <c r="D825" s="13" t="s">
        <v>1317</v>
      </c>
    </row>
    <row r="826" spans="3:4">
      <c r="C826" s="12" t="s">
        <v>282</v>
      </c>
      <c r="D826" s="13" t="s">
        <v>1318</v>
      </c>
    </row>
    <row r="827" spans="3:4">
      <c r="C827" s="12" t="s">
        <v>282</v>
      </c>
      <c r="D827" s="13" t="s">
        <v>1319</v>
      </c>
    </row>
    <row r="828" spans="3:4">
      <c r="C828" s="12" t="s">
        <v>282</v>
      </c>
      <c r="D828" s="13" t="s">
        <v>692</v>
      </c>
    </row>
    <row r="829" spans="3:4">
      <c r="C829" s="12" t="s">
        <v>282</v>
      </c>
      <c r="D829" s="13" t="s">
        <v>1320</v>
      </c>
    </row>
    <row r="830" spans="3:4">
      <c r="C830" s="12" t="s">
        <v>282</v>
      </c>
      <c r="D830" s="13" t="s">
        <v>1321</v>
      </c>
    </row>
    <row r="831" spans="3:4">
      <c r="C831" s="12" t="s">
        <v>282</v>
      </c>
      <c r="D831" s="13" t="s">
        <v>1322</v>
      </c>
    </row>
    <row r="832" spans="3:4">
      <c r="C832" s="12" t="s">
        <v>282</v>
      </c>
      <c r="D832" s="13" t="s">
        <v>1323</v>
      </c>
    </row>
    <row r="833" spans="3:4">
      <c r="C833" s="12" t="s">
        <v>282</v>
      </c>
      <c r="D833" s="13" t="s">
        <v>1324</v>
      </c>
    </row>
    <row r="834" spans="3:4">
      <c r="C834" s="12" t="s">
        <v>282</v>
      </c>
      <c r="D834" s="13" t="s">
        <v>1325</v>
      </c>
    </row>
    <row r="835" spans="3:4">
      <c r="C835" s="12" t="s">
        <v>282</v>
      </c>
      <c r="D835" s="13" t="s">
        <v>1326</v>
      </c>
    </row>
    <row r="836" spans="3:4">
      <c r="C836" s="12" t="s">
        <v>282</v>
      </c>
      <c r="D836" s="13" t="s">
        <v>1327</v>
      </c>
    </row>
    <row r="837" spans="3:4">
      <c r="C837" s="12" t="s">
        <v>282</v>
      </c>
      <c r="D837" s="13" t="s">
        <v>1328</v>
      </c>
    </row>
    <row r="838" spans="3:4">
      <c r="C838" s="12" t="s">
        <v>282</v>
      </c>
      <c r="D838" s="13" t="s">
        <v>1329</v>
      </c>
    </row>
    <row r="839" spans="3:4">
      <c r="C839" s="12" t="s">
        <v>284</v>
      </c>
      <c r="D839" s="13" t="s">
        <v>921</v>
      </c>
    </row>
    <row r="840" spans="3:4">
      <c r="C840" s="12" t="s">
        <v>284</v>
      </c>
      <c r="D840" s="13" t="s">
        <v>923</v>
      </c>
    </row>
    <row r="841" spans="3:4">
      <c r="C841" s="12" t="s">
        <v>284</v>
      </c>
      <c r="D841" s="13" t="s">
        <v>1330</v>
      </c>
    </row>
    <row r="842" spans="3:4">
      <c r="C842" s="12" t="s">
        <v>284</v>
      </c>
      <c r="D842" s="13" t="s">
        <v>1331</v>
      </c>
    </row>
    <row r="843" spans="3:4">
      <c r="C843" s="12" t="s">
        <v>284</v>
      </c>
      <c r="D843" s="13" t="s">
        <v>1332</v>
      </c>
    </row>
    <row r="844" spans="3:4">
      <c r="C844" s="12" t="s">
        <v>284</v>
      </c>
      <c r="D844" s="13" t="s">
        <v>1333</v>
      </c>
    </row>
    <row r="845" spans="3:4">
      <c r="C845" s="12" t="s">
        <v>284</v>
      </c>
      <c r="D845" s="13" t="s">
        <v>1334</v>
      </c>
    </row>
    <row r="846" spans="3:4">
      <c r="C846" s="12" t="s">
        <v>284</v>
      </c>
      <c r="D846" s="13" t="s">
        <v>1335</v>
      </c>
    </row>
    <row r="847" spans="3:4">
      <c r="C847" s="12" t="s">
        <v>284</v>
      </c>
      <c r="D847" s="13" t="s">
        <v>1336</v>
      </c>
    </row>
    <row r="848" spans="3:4">
      <c r="C848" s="12" t="s">
        <v>284</v>
      </c>
      <c r="D848" s="13" t="s">
        <v>1337</v>
      </c>
    </row>
    <row r="849" spans="3:4">
      <c r="C849" s="12" t="s">
        <v>284</v>
      </c>
      <c r="D849" s="13" t="s">
        <v>1338</v>
      </c>
    </row>
    <row r="850" spans="3:4">
      <c r="C850" s="12" t="s">
        <v>284</v>
      </c>
      <c r="D850" s="13" t="s">
        <v>1339</v>
      </c>
    </row>
    <row r="851" spans="3:4">
      <c r="C851" s="12" t="s">
        <v>284</v>
      </c>
      <c r="D851" s="13" t="s">
        <v>1340</v>
      </c>
    </row>
    <row r="852" spans="3:4">
      <c r="C852" s="12" t="s">
        <v>284</v>
      </c>
      <c r="D852" s="13" t="s">
        <v>1341</v>
      </c>
    </row>
    <row r="853" spans="3:4">
      <c r="C853" s="12" t="s">
        <v>284</v>
      </c>
      <c r="D853" s="13" t="s">
        <v>925</v>
      </c>
    </row>
    <row r="854" spans="3:4">
      <c r="C854" s="12" t="s">
        <v>284</v>
      </c>
      <c r="D854" s="13" t="s">
        <v>1342</v>
      </c>
    </row>
    <row r="855" spans="3:4">
      <c r="C855" s="12" t="s">
        <v>284</v>
      </c>
      <c r="D855" s="13" t="s">
        <v>1343</v>
      </c>
    </row>
    <row r="856" spans="3:4">
      <c r="C856" s="12" t="s">
        <v>284</v>
      </c>
      <c r="D856" s="13" t="s">
        <v>1344</v>
      </c>
    </row>
    <row r="857" spans="3:4">
      <c r="C857" s="12" t="s">
        <v>284</v>
      </c>
      <c r="D857" s="13" t="s">
        <v>1345</v>
      </c>
    </row>
    <row r="858" spans="3:4">
      <c r="C858" s="12" t="s">
        <v>284</v>
      </c>
      <c r="D858" s="13" t="s">
        <v>1346</v>
      </c>
    </row>
    <row r="859" spans="3:4">
      <c r="C859" s="12" t="s">
        <v>284</v>
      </c>
      <c r="D859" s="13" t="s">
        <v>1347</v>
      </c>
    </row>
    <row r="860" spans="3:4">
      <c r="C860" s="12" t="s">
        <v>284</v>
      </c>
      <c r="D860" s="13" t="s">
        <v>1128</v>
      </c>
    </row>
    <row r="861" spans="3:4">
      <c r="C861" s="12" t="s">
        <v>284</v>
      </c>
      <c r="D861" s="13" t="s">
        <v>1348</v>
      </c>
    </row>
    <row r="862" spans="3:4">
      <c r="C862" s="12" t="s">
        <v>284</v>
      </c>
      <c r="D862" s="13" t="s">
        <v>1349</v>
      </c>
    </row>
    <row r="863" spans="3:4">
      <c r="C863" s="12" t="s">
        <v>284</v>
      </c>
      <c r="D863" s="13" t="s">
        <v>1350</v>
      </c>
    </row>
    <row r="864" spans="3:4">
      <c r="C864" s="12" t="s">
        <v>284</v>
      </c>
      <c r="D864" s="13" t="s">
        <v>1351</v>
      </c>
    </row>
    <row r="865" spans="3:4">
      <c r="C865" s="12" t="s">
        <v>284</v>
      </c>
      <c r="D865" s="13" t="s">
        <v>1352</v>
      </c>
    </row>
    <row r="866" spans="3:4">
      <c r="C866" s="12" t="s">
        <v>284</v>
      </c>
      <c r="D866" s="13" t="s">
        <v>1353</v>
      </c>
    </row>
    <row r="867" spans="3:4">
      <c r="C867" s="12" t="s">
        <v>284</v>
      </c>
      <c r="D867" s="13" t="s">
        <v>1354</v>
      </c>
    </row>
    <row r="868" spans="3:4">
      <c r="C868" s="12" t="s">
        <v>284</v>
      </c>
      <c r="D868" s="13" t="s">
        <v>1355</v>
      </c>
    </row>
    <row r="869" spans="3:4">
      <c r="C869" s="12" t="s">
        <v>284</v>
      </c>
      <c r="D869" s="13" t="s">
        <v>1356</v>
      </c>
    </row>
    <row r="870" spans="3:4">
      <c r="C870" s="12" t="s">
        <v>284</v>
      </c>
      <c r="D870" s="13" t="s">
        <v>1357</v>
      </c>
    </row>
    <row r="871" spans="3:4">
      <c r="C871" s="12" t="s">
        <v>284</v>
      </c>
      <c r="D871" s="13" t="s">
        <v>1358</v>
      </c>
    </row>
    <row r="872" spans="3:4">
      <c r="C872" s="12" t="s">
        <v>284</v>
      </c>
      <c r="D872" s="13" t="s">
        <v>1359</v>
      </c>
    </row>
    <row r="873" spans="3:4">
      <c r="C873" s="12" t="s">
        <v>284</v>
      </c>
      <c r="D873" s="13" t="s">
        <v>1360</v>
      </c>
    </row>
    <row r="874" spans="3:4">
      <c r="C874" s="12" t="s">
        <v>284</v>
      </c>
      <c r="D874" s="13" t="s">
        <v>1361</v>
      </c>
    </row>
    <row r="875" spans="3:4">
      <c r="C875" s="12" t="s">
        <v>284</v>
      </c>
      <c r="D875" s="13" t="s">
        <v>1362</v>
      </c>
    </row>
    <row r="876" spans="3:4">
      <c r="C876" s="12" t="s">
        <v>284</v>
      </c>
      <c r="D876" s="13" t="s">
        <v>1363</v>
      </c>
    </row>
    <row r="877" spans="3:4">
      <c r="C877" s="12" t="s">
        <v>284</v>
      </c>
      <c r="D877" s="13" t="s">
        <v>1364</v>
      </c>
    </row>
    <row r="878" spans="3:4">
      <c r="C878" s="12" t="s">
        <v>284</v>
      </c>
      <c r="D878" s="13" t="s">
        <v>1365</v>
      </c>
    </row>
    <row r="879" spans="3:4">
      <c r="C879" s="12" t="s">
        <v>284</v>
      </c>
      <c r="D879" s="13" t="s">
        <v>1366</v>
      </c>
    </row>
    <row r="880" spans="3:4">
      <c r="C880" s="12" t="s">
        <v>284</v>
      </c>
      <c r="D880" s="13" t="s">
        <v>1367</v>
      </c>
    </row>
    <row r="881" spans="3:4">
      <c r="C881" s="12" t="s">
        <v>284</v>
      </c>
      <c r="D881" s="13" t="s">
        <v>1368</v>
      </c>
    </row>
    <row r="882" spans="3:4">
      <c r="C882" s="12" t="s">
        <v>284</v>
      </c>
      <c r="D882" s="13" t="s">
        <v>1369</v>
      </c>
    </row>
    <row r="883" spans="3:4">
      <c r="C883" s="12" t="s">
        <v>284</v>
      </c>
      <c r="D883" s="13" t="s">
        <v>1370</v>
      </c>
    </row>
    <row r="884" spans="3:4">
      <c r="C884" s="12" t="s">
        <v>284</v>
      </c>
      <c r="D884" s="13" t="s">
        <v>1371</v>
      </c>
    </row>
    <row r="885" spans="3:4">
      <c r="C885" s="12" t="s">
        <v>284</v>
      </c>
      <c r="D885" s="13" t="s">
        <v>1372</v>
      </c>
    </row>
    <row r="886" spans="3:4">
      <c r="C886" s="12" t="s">
        <v>284</v>
      </c>
      <c r="D886" s="13" t="s">
        <v>1373</v>
      </c>
    </row>
    <row r="887" spans="3:4">
      <c r="C887" s="12" t="s">
        <v>284</v>
      </c>
      <c r="D887" s="13" t="s">
        <v>1374</v>
      </c>
    </row>
    <row r="888" spans="3:4">
      <c r="C888" s="12" t="s">
        <v>284</v>
      </c>
      <c r="D888" s="13" t="s">
        <v>1375</v>
      </c>
    </row>
    <row r="889" spans="3:4">
      <c r="C889" s="12" t="s">
        <v>284</v>
      </c>
      <c r="D889" s="13" t="s">
        <v>1376</v>
      </c>
    </row>
    <row r="890" spans="3:4">
      <c r="C890" s="12" t="s">
        <v>284</v>
      </c>
      <c r="D890" s="13" t="s">
        <v>1377</v>
      </c>
    </row>
    <row r="891" spans="3:4">
      <c r="C891" s="12" t="s">
        <v>284</v>
      </c>
      <c r="D891" s="13" t="s">
        <v>1378</v>
      </c>
    </row>
    <row r="892" spans="3:4">
      <c r="C892" s="12" t="s">
        <v>284</v>
      </c>
      <c r="D892" s="13" t="s">
        <v>1379</v>
      </c>
    </row>
    <row r="893" spans="3:4">
      <c r="C893" s="12" t="s">
        <v>284</v>
      </c>
      <c r="D893" s="13" t="s">
        <v>1380</v>
      </c>
    </row>
    <row r="894" spans="3:4">
      <c r="C894" s="12" t="s">
        <v>284</v>
      </c>
      <c r="D894" s="13" t="s">
        <v>1381</v>
      </c>
    </row>
    <row r="895" spans="3:4">
      <c r="C895" s="12" t="s">
        <v>284</v>
      </c>
      <c r="D895" s="13" t="s">
        <v>1382</v>
      </c>
    </row>
    <row r="896" spans="3:4">
      <c r="C896" s="12" t="s">
        <v>284</v>
      </c>
      <c r="D896" s="13" t="s">
        <v>1383</v>
      </c>
    </row>
    <row r="897" spans="3:4">
      <c r="C897" s="12" t="s">
        <v>284</v>
      </c>
      <c r="D897" s="13" t="s">
        <v>1384</v>
      </c>
    </row>
    <row r="898" spans="3:4">
      <c r="C898" s="12" t="s">
        <v>284</v>
      </c>
      <c r="D898" s="13" t="s">
        <v>1385</v>
      </c>
    </row>
    <row r="899" spans="3:4">
      <c r="C899" s="12" t="s">
        <v>284</v>
      </c>
      <c r="D899" s="13" t="s">
        <v>1386</v>
      </c>
    </row>
    <row r="900" spans="3:4">
      <c r="C900" s="12" t="s">
        <v>284</v>
      </c>
      <c r="D900" s="13" t="s">
        <v>1387</v>
      </c>
    </row>
    <row r="901" spans="3:4">
      <c r="C901" s="12" t="s">
        <v>284</v>
      </c>
      <c r="D901" s="13" t="s">
        <v>1388</v>
      </c>
    </row>
    <row r="902" spans="3:4">
      <c r="C902" s="12" t="s">
        <v>284</v>
      </c>
      <c r="D902" s="13" t="s">
        <v>576</v>
      </c>
    </row>
    <row r="903" spans="3:4">
      <c r="C903" s="12" t="s">
        <v>284</v>
      </c>
      <c r="D903" s="13" t="s">
        <v>1389</v>
      </c>
    </row>
    <row r="904" spans="3:4">
      <c r="C904" s="12" t="s">
        <v>284</v>
      </c>
      <c r="D904" s="13" t="s">
        <v>1390</v>
      </c>
    </row>
    <row r="905" spans="3:4">
      <c r="C905" s="12" t="s">
        <v>284</v>
      </c>
      <c r="D905" s="13" t="s">
        <v>1391</v>
      </c>
    </row>
    <row r="906" spans="3:4">
      <c r="C906" s="12" t="s">
        <v>284</v>
      </c>
      <c r="D906" s="13" t="s">
        <v>1392</v>
      </c>
    </row>
    <row r="907" spans="3:4">
      <c r="C907" s="12" t="s">
        <v>284</v>
      </c>
      <c r="D907" s="13" t="s">
        <v>1393</v>
      </c>
    </row>
    <row r="908" spans="3:4">
      <c r="C908" s="12" t="s">
        <v>284</v>
      </c>
      <c r="D908" s="13" t="s">
        <v>1134</v>
      </c>
    </row>
    <row r="909" spans="3:4">
      <c r="C909" s="12" t="s">
        <v>284</v>
      </c>
      <c r="D909" s="13" t="s">
        <v>1394</v>
      </c>
    </row>
    <row r="910" spans="3:4">
      <c r="C910" s="12" t="s">
        <v>284</v>
      </c>
      <c r="D910" s="13" t="s">
        <v>1395</v>
      </c>
    </row>
    <row r="911" spans="3:4">
      <c r="C911" s="12" t="s">
        <v>284</v>
      </c>
      <c r="D911" s="13" t="s">
        <v>1396</v>
      </c>
    </row>
    <row r="912" spans="3:4">
      <c r="C912" s="12" t="s">
        <v>284</v>
      </c>
      <c r="D912" s="13" t="s">
        <v>1397</v>
      </c>
    </row>
    <row r="913" spans="3:4">
      <c r="C913" s="12" t="s">
        <v>284</v>
      </c>
      <c r="D913" s="13" t="s">
        <v>1398</v>
      </c>
    </row>
    <row r="914" spans="3:4">
      <c r="C914" s="12" t="s">
        <v>284</v>
      </c>
      <c r="D914" s="13" t="s">
        <v>1399</v>
      </c>
    </row>
    <row r="915" spans="3:4">
      <c r="C915" s="12" t="s">
        <v>284</v>
      </c>
      <c r="D915" s="13" t="s">
        <v>1400</v>
      </c>
    </row>
    <row r="916" spans="3:4">
      <c r="C916" s="12" t="s">
        <v>286</v>
      </c>
      <c r="D916" s="13" t="s">
        <v>649</v>
      </c>
    </row>
    <row r="917" spans="3:4">
      <c r="C917" s="12" t="s">
        <v>286</v>
      </c>
      <c r="D917" s="13" t="s">
        <v>927</v>
      </c>
    </row>
    <row r="918" spans="3:4">
      <c r="C918" s="12" t="s">
        <v>286</v>
      </c>
      <c r="D918" s="13" t="s">
        <v>1401</v>
      </c>
    </row>
    <row r="919" spans="3:4">
      <c r="C919" s="12" t="s">
        <v>286</v>
      </c>
      <c r="D919" s="13" t="s">
        <v>929</v>
      </c>
    </row>
    <row r="920" spans="3:4">
      <c r="C920" s="12" t="s">
        <v>286</v>
      </c>
      <c r="D920" s="13" t="s">
        <v>1402</v>
      </c>
    </row>
    <row r="921" spans="3:4">
      <c r="C921" s="12" t="s">
        <v>286</v>
      </c>
      <c r="D921" s="13" t="s">
        <v>1403</v>
      </c>
    </row>
    <row r="922" spans="3:4">
      <c r="C922" s="12" t="s">
        <v>286</v>
      </c>
      <c r="D922" s="13" t="s">
        <v>1404</v>
      </c>
    </row>
    <row r="923" spans="3:4">
      <c r="C923" s="12" t="s">
        <v>286</v>
      </c>
      <c r="D923" s="13" t="s">
        <v>1405</v>
      </c>
    </row>
    <row r="924" spans="3:4">
      <c r="C924" s="12" t="s">
        <v>286</v>
      </c>
      <c r="D924" s="13" t="s">
        <v>1406</v>
      </c>
    </row>
    <row r="925" spans="3:4">
      <c r="C925" s="12" t="s">
        <v>286</v>
      </c>
      <c r="D925" s="13" t="s">
        <v>1407</v>
      </c>
    </row>
    <row r="926" spans="3:4">
      <c r="C926" s="12" t="s">
        <v>286</v>
      </c>
      <c r="D926" s="13" t="s">
        <v>1408</v>
      </c>
    </row>
    <row r="927" spans="3:4">
      <c r="C927" s="12" t="s">
        <v>286</v>
      </c>
      <c r="D927" s="13" t="s">
        <v>1409</v>
      </c>
    </row>
    <row r="928" spans="3:4">
      <c r="C928" s="12" t="s">
        <v>286</v>
      </c>
      <c r="D928" s="13" t="s">
        <v>932</v>
      </c>
    </row>
    <row r="929" spans="3:4">
      <c r="C929" s="12" t="s">
        <v>286</v>
      </c>
      <c r="D929" s="13" t="s">
        <v>934</v>
      </c>
    </row>
    <row r="930" spans="3:4">
      <c r="C930" s="12" t="s">
        <v>286</v>
      </c>
      <c r="D930" s="13" t="s">
        <v>1410</v>
      </c>
    </row>
    <row r="931" spans="3:4">
      <c r="C931" s="12" t="s">
        <v>286</v>
      </c>
      <c r="D931" s="13" t="s">
        <v>1411</v>
      </c>
    </row>
    <row r="932" spans="3:4">
      <c r="C932" s="12" t="s">
        <v>286</v>
      </c>
      <c r="D932" s="13" t="s">
        <v>1412</v>
      </c>
    </row>
    <row r="933" spans="3:4">
      <c r="C933" s="12" t="s">
        <v>286</v>
      </c>
      <c r="D933" s="13" t="s">
        <v>1413</v>
      </c>
    </row>
    <row r="934" spans="3:4">
      <c r="C934" s="12" t="s">
        <v>286</v>
      </c>
      <c r="D934" s="13" t="s">
        <v>1414</v>
      </c>
    </row>
    <row r="935" spans="3:4">
      <c r="C935" s="12" t="s">
        <v>286</v>
      </c>
      <c r="D935" s="13" t="s">
        <v>1415</v>
      </c>
    </row>
    <row r="936" spans="3:4">
      <c r="C936" s="12" t="s">
        <v>286</v>
      </c>
      <c r="D936" s="13" t="s">
        <v>1416</v>
      </c>
    </row>
    <row r="937" spans="3:4">
      <c r="C937" s="12" t="s">
        <v>286</v>
      </c>
      <c r="D937" s="13" t="s">
        <v>1417</v>
      </c>
    </row>
    <row r="938" spans="3:4">
      <c r="C938" s="12" t="s">
        <v>286</v>
      </c>
      <c r="D938" s="13" t="s">
        <v>1418</v>
      </c>
    </row>
    <row r="939" spans="3:4">
      <c r="C939" s="12" t="s">
        <v>286</v>
      </c>
      <c r="D939" s="13" t="s">
        <v>1419</v>
      </c>
    </row>
    <row r="940" spans="3:4">
      <c r="C940" s="12" t="s">
        <v>286</v>
      </c>
      <c r="D940" s="13" t="s">
        <v>1420</v>
      </c>
    </row>
    <row r="941" spans="3:4">
      <c r="C941" s="12" t="s">
        <v>286</v>
      </c>
      <c r="D941" s="13" t="s">
        <v>1421</v>
      </c>
    </row>
    <row r="942" spans="3:4">
      <c r="C942" s="12" t="s">
        <v>286</v>
      </c>
      <c r="D942" s="13" t="s">
        <v>1422</v>
      </c>
    </row>
    <row r="943" spans="3:4">
      <c r="C943" s="12" t="s">
        <v>286</v>
      </c>
      <c r="D943" s="13" t="s">
        <v>1423</v>
      </c>
    </row>
    <row r="944" spans="3:4">
      <c r="C944" s="12" t="s">
        <v>286</v>
      </c>
      <c r="D944" s="13" t="s">
        <v>1424</v>
      </c>
    </row>
    <row r="945" spans="3:4">
      <c r="C945" s="12" t="s">
        <v>286</v>
      </c>
      <c r="D945" s="13" t="s">
        <v>1425</v>
      </c>
    </row>
    <row r="946" spans="3:4">
      <c r="C946" s="12" t="s">
        <v>286</v>
      </c>
      <c r="D946" s="13" t="s">
        <v>1426</v>
      </c>
    </row>
    <row r="947" spans="3:4">
      <c r="C947" s="12" t="s">
        <v>286</v>
      </c>
      <c r="D947" s="13" t="s">
        <v>576</v>
      </c>
    </row>
    <row r="948" spans="3:4">
      <c r="C948" s="12" t="s">
        <v>286</v>
      </c>
      <c r="D948" s="13" t="s">
        <v>1427</v>
      </c>
    </row>
    <row r="949" spans="3:4">
      <c r="C949" s="12" t="s">
        <v>286</v>
      </c>
      <c r="D949" s="13" t="s">
        <v>1428</v>
      </c>
    </row>
    <row r="950" spans="3:4">
      <c r="C950" s="12" t="s">
        <v>286</v>
      </c>
      <c r="D950" s="13" t="s">
        <v>1429</v>
      </c>
    </row>
    <row r="951" spans="3:4">
      <c r="C951" s="12" t="s">
        <v>286</v>
      </c>
      <c r="D951" s="13" t="s">
        <v>1430</v>
      </c>
    </row>
    <row r="952" spans="3:4">
      <c r="C952" s="12" t="s">
        <v>286</v>
      </c>
      <c r="D952" s="13" t="s">
        <v>1431</v>
      </c>
    </row>
    <row r="953" spans="3:4">
      <c r="C953" s="12" t="s">
        <v>286</v>
      </c>
      <c r="D953" s="13" t="s">
        <v>1432</v>
      </c>
    </row>
    <row r="954" spans="3:4">
      <c r="C954" s="12" t="s">
        <v>286</v>
      </c>
      <c r="D954" s="13" t="s">
        <v>1433</v>
      </c>
    </row>
    <row r="955" spans="3:4">
      <c r="C955" s="12" t="s">
        <v>286</v>
      </c>
      <c r="D955" s="13" t="s">
        <v>1434</v>
      </c>
    </row>
    <row r="956" spans="3:4">
      <c r="C956" s="12" t="s">
        <v>286</v>
      </c>
      <c r="D956" s="13" t="s">
        <v>1435</v>
      </c>
    </row>
    <row r="957" spans="3:4">
      <c r="C957" s="12" t="s">
        <v>286</v>
      </c>
      <c r="D957" s="13" t="s">
        <v>1436</v>
      </c>
    </row>
    <row r="958" spans="3:4">
      <c r="C958" s="12" t="s">
        <v>288</v>
      </c>
      <c r="D958" s="13" t="s">
        <v>651</v>
      </c>
    </row>
    <row r="959" spans="3:4">
      <c r="C959" s="12" t="s">
        <v>288</v>
      </c>
      <c r="D959" s="13" t="s">
        <v>936</v>
      </c>
    </row>
    <row r="960" spans="3:4">
      <c r="C960" s="12" t="s">
        <v>288</v>
      </c>
      <c r="D960" s="13" t="s">
        <v>938</v>
      </c>
    </row>
    <row r="961" spans="3:4">
      <c r="C961" s="12" t="s">
        <v>288</v>
      </c>
      <c r="D961" s="13" t="s">
        <v>1437</v>
      </c>
    </row>
    <row r="962" spans="3:4">
      <c r="C962" s="12" t="s">
        <v>288</v>
      </c>
      <c r="D962" s="13" t="s">
        <v>940</v>
      </c>
    </row>
    <row r="963" spans="3:4">
      <c r="C963" s="12" t="s">
        <v>288</v>
      </c>
      <c r="D963" s="13" t="s">
        <v>942</v>
      </c>
    </row>
    <row r="964" spans="3:4">
      <c r="C964" s="12" t="s">
        <v>288</v>
      </c>
      <c r="D964" s="13" t="s">
        <v>1438</v>
      </c>
    </row>
    <row r="965" spans="3:4">
      <c r="C965" s="12" t="s">
        <v>288</v>
      </c>
      <c r="D965" s="13" t="s">
        <v>944</v>
      </c>
    </row>
    <row r="966" spans="3:4">
      <c r="C966" s="12" t="s">
        <v>288</v>
      </c>
      <c r="D966" s="13" t="s">
        <v>946</v>
      </c>
    </row>
    <row r="967" spans="3:4">
      <c r="C967" s="12" t="s">
        <v>288</v>
      </c>
      <c r="D967" s="13" t="s">
        <v>948</v>
      </c>
    </row>
    <row r="968" spans="3:4">
      <c r="C968" s="12" t="s">
        <v>288</v>
      </c>
      <c r="D968" s="13" t="s">
        <v>950</v>
      </c>
    </row>
    <row r="969" spans="3:4">
      <c r="C969" s="12" t="s">
        <v>288</v>
      </c>
      <c r="D969" s="13" t="s">
        <v>952</v>
      </c>
    </row>
    <row r="970" spans="3:4">
      <c r="C970" s="12" t="s">
        <v>288</v>
      </c>
      <c r="D970" s="13" t="s">
        <v>954</v>
      </c>
    </row>
    <row r="971" spans="3:4">
      <c r="C971" s="12" t="s">
        <v>288</v>
      </c>
      <c r="D971" s="13" t="s">
        <v>956</v>
      </c>
    </row>
    <row r="972" spans="3:4">
      <c r="C972" s="12" t="s">
        <v>288</v>
      </c>
      <c r="D972" s="13" t="s">
        <v>958</v>
      </c>
    </row>
    <row r="973" spans="3:4">
      <c r="C973" s="12" t="s">
        <v>288</v>
      </c>
      <c r="D973" s="13" t="s">
        <v>1439</v>
      </c>
    </row>
    <row r="974" spans="3:4">
      <c r="C974" s="12" t="s">
        <v>288</v>
      </c>
      <c r="D974" s="13" t="s">
        <v>960</v>
      </c>
    </row>
    <row r="975" spans="3:4">
      <c r="C975" s="12" t="s">
        <v>288</v>
      </c>
      <c r="D975" s="13" t="s">
        <v>1440</v>
      </c>
    </row>
    <row r="976" spans="3:4">
      <c r="C976" s="12" t="s">
        <v>288</v>
      </c>
      <c r="D976" s="13" t="s">
        <v>1441</v>
      </c>
    </row>
    <row r="977" spans="3:4">
      <c r="C977" s="12" t="s">
        <v>288</v>
      </c>
      <c r="D977" s="13" t="s">
        <v>1442</v>
      </c>
    </row>
    <row r="978" spans="3:4">
      <c r="C978" s="12" t="s">
        <v>288</v>
      </c>
      <c r="D978" s="13" t="s">
        <v>1443</v>
      </c>
    </row>
    <row r="979" spans="3:4">
      <c r="C979" s="12" t="s">
        <v>288</v>
      </c>
      <c r="D979" s="13" t="s">
        <v>1444</v>
      </c>
    </row>
    <row r="980" spans="3:4">
      <c r="C980" s="12" t="s">
        <v>288</v>
      </c>
      <c r="D980" s="13" t="s">
        <v>1445</v>
      </c>
    </row>
    <row r="981" spans="3:4">
      <c r="C981" s="12" t="s">
        <v>288</v>
      </c>
      <c r="D981" s="13" t="s">
        <v>1446</v>
      </c>
    </row>
    <row r="982" spans="3:4">
      <c r="C982" s="12" t="s">
        <v>288</v>
      </c>
      <c r="D982" s="13" t="s">
        <v>1447</v>
      </c>
    </row>
    <row r="983" spans="3:4">
      <c r="C983" s="12" t="s">
        <v>288</v>
      </c>
      <c r="D983" s="13" t="s">
        <v>1448</v>
      </c>
    </row>
    <row r="984" spans="3:4">
      <c r="C984" s="12" t="s">
        <v>288</v>
      </c>
      <c r="D984" s="13" t="s">
        <v>1449</v>
      </c>
    </row>
    <row r="985" spans="3:4">
      <c r="C985" s="12" t="s">
        <v>288</v>
      </c>
      <c r="D985" s="13" t="s">
        <v>1450</v>
      </c>
    </row>
    <row r="986" spans="3:4">
      <c r="C986" s="12" t="s">
        <v>288</v>
      </c>
      <c r="D986" s="13" t="s">
        <v>962</v>
      </c>
    </row>
    <row r="987" spans="3:4">
      <c r="C987" s="12" t="s">
        <v>288</v>
      </c>
      <c r="D987" s="13" t="s">
        <v>562</v>
      </c>
    </row>
    <row r="988" spans="3:4">
      <c r="C988" s="12" t="s">
        <v>288</v>
      </c>
      <c r="D988" s="13" t="s">
        <v>964</v>
      </c>
    </row>
    <row r="989" spans="3:4">
      <c r="C989" s="12" t="s">
        <v>288</v>
      </c>
      <c r="D989" s="13" t="s">
        <v>966</v>
      </c>
    </row>
    <row r="990" spans="3:4">
      <c r="C990" s="12" t="s">
        <v>288</v>
      </c>
      <c r="D990" s="13" t="s">
        <v>1451</v>
      </c>
    </row>
    <row r="991" spans="3:4">
      <c r="C991" s="12" t="s">
        <v>288</v>
      </c>
      <c r="D991" s="13" t="s">
        <v>968</v>
      </c>
    </row>
    <row r="992" spans="3:4">
      <c r="C992" s="12" t="s">
        <v>288</v>
      </c>
      <c r="D992" s="13" t="s">
        <v>346</v>
      </c>
    </row>
    <row r="993" spans="3:4">
      <c r="C993" s="12" t="s">
        <v>290</v>
      </c>
      <c r="D993" s="13" t="s">
        <v>363</v>
      </c>
    </row>
    <row r="994" spans="3:4">
      <c r="C994" s="12" t="s">
        <v>290</v>
      </c>
      <c r="D994" s="13" t="s">
        <v>971</v>
      </c>
    </row>
    <row r="995" spans="3:4">
      <c r="C995" s="12" t="s">
        <v>290</v>
      </c>
      <c r="D995" s="13" t="s">
        <v>653</v>
      </c>
    </row>
    <row r="996" spans="3:4">
      <c r="C996" s="12" t="s">
        <v>290</v>
      </c>
      <c r="D996" s="13" t="s">
        <v>655</v>
      </c>
    </row>
    <row r="997" spans="3:4">
      <c r="C997" s="12" t="s">
        <v>290</v>
      </c>
      <c r="D997" s="13" t="s">
        <v>1452</v>
      </c>
    </row>
    <row r="998" spans="3:4">
      <c r="C998" s="12" t="s">
        <v>290</v>
      </c>
      <c r="D998" s="13" t="s">
        <v>973</v>
      </c>
    </row>
    <row r="999" spans="3:4">
      <c r="C999" s="12" t="s">
        <v>290</v>
      </c>
      <c r="D999" s="13" t="s">
        <v>658</v>
      </c>
    </row>
    <row r="1000" spans="3:4">
      <c r="C1000" s="12" t="s">
        <v>290</v>
      </c>
      <c r="D1000" s="13" t="s">
        <v>975</v>
      </c>
    </row>
    <row r="1001" spans="3:4">
      <c r="C1001" s="12" t="s">
        <v>290</v>
      </c>
      <c r="D1001" s="13" t="s">
        <v>660</v>
      </c>
    </row>
    <row r="1002" spans="3:4">
      <c r="C1002" s="12" t="s">
        <v>290</v>
      </c>
      <c r="D1002" s="13" t="s">
        <v>662</v>
      </c>
    </row>
    <row r="1003" spans="3:4">
      <c r="C1003" s="12" t="s">
        <v>290</v>
      </c>
      <c r="D1003" s="13" t="s">
        <v>365</v>
      </c>
    </row>
    <row r="1004" spans="3:4">
      <c r="C1004" s="12" t="s">
        <v>290</v>
      </c>
      <c r="D1004" s="13" t="s">
        <v>367</v>
      </c>
    </row>
    <row r="1005" spans="3:4">
      <c r="C1005" s="12" t="s">
        <v>290</v>
      </c>
      <c r="D1005" s="13" t="s">
        <v>664</v>
      </c>
    </row>
    <row r="1006" spans="3:4">
      <c r="C1006" s="12" t="s">
        <v>290</v>
      </c>
      <c r="D1006" s="13" t="s">
        <v>666</v>
      </c>
    </row>
    <row r="1007" spans="3:4">
      <c r="C1007" s="12" t="s">
        <v>290</v>
      </c>
      <c r="D1007" s="13" t="s">
        <v>977</v>
      </c>
    </row>
    <row r="1008" spans="3:4">
      <c r="C1008" s="12" t="s">
        <v>290</v>
      </c>
      <c r="D1008" s="13" t="s">
        <v>668</v>
      </c>
    </row>
    <row r="1009" spans="3:4">
      <c r="C1009" s="12" t="s">
        <v>290</v>
      </c>
      <c r="D1009" s="13" t="s">
        <v>979</v>
      </c>
    </row>
    <row r="1010" spans="3:4">
      <c r="C1010" s="12" t="s">
        <v>290</v>
      </c>
      <c r="D1010" s="13" t="s">
        <v>670</v>
      </c>
    </row>
    <row r="1011" spans="3:4">
      <c r="C1011" s="12" t="s">
        <v>290</v>
      </c>
      <c r="D1011" s="13" t="s">
        <v>981</v>
      </c>
    </row>
    <row r="1012" spans="3:4">
      <c r="C1012" s="12" t="s">
        <v>290</v>
      </c>
      <c r="D1012" s="13" t="s">
        <v>672</v>
      </c>
    </row>
    <row r="1013" spans="3:4">
      <c r="C1013" s="12" t="s">
        <v>290</v>
      </c>
      <c r="D1013" s="13" t="s">
        <v>983</v>
      </c>
    </row>
    <row r="1014" spans="3:4">
      <c r="C1014" s="12" t="s">
        <v>290</v>
      </c>
      <c r="D1014" s="13" t="s">
        <v>985</v>
      </c>
    </row>
    <row r="1015" spans="3:4">
      <c r="C1015" s="12" t="s">
        <v>290</v>
      </c>
      <c r="D1015" s="13" t="s">
        <v>987</v>
      </c>
    </row>
    <row r="1016" spans="3:4">
      <c r="C1016" s="12" t="s">
        <v>290</v>
      </c>
      <c r="D1016" s="13" t="s">
        <v>989</v>
      </c>
    </row>
    <row r="1017" spans="3:4">
      <c r="C1017" s="12" t="s">
        <v>290</v>
      </c>
      <c r="D1017" s="13" t="s">
        <v>493</v>
      </c>
    </row>
    <row r="1018" spans="3:4">
      <c r="C1018" s="12" t="s">
        <v>290</v>
      </c>
      <c r="D1018" s="13" t="s">
        <v>674</v>
      </c>
    </row>
    <row r="1019" spans="3:4">
      <c r="C1019" s="12" t="s">
        <v>290</v>
      </c>
      <c r="D1019" s="13" t="s">
        <v>991</v>
      </c>
    </row>
    <row r="1020" spans="3:4">
      <c r="C1020" s="12" t="s">
        <v>290</v>
      </c>
      <c r="D1020" s="13" t="s">
        <v>676</v>
      </c>
    </row>
    <row r="1021" spans="3:4">
      <c r="C1021" s="12" t="s">
        <v>290</v>
      </c>
      <c r="D1021" s="13" t="s">
        <v>495</v>
      </c>
    </row>
    <row r="1022" spans="3:4">
      <c r="C1022" s="12" t="s">
        <v>290</v>
      </c>
      <c r="D1022" s="13" t="s">
        <v>678</v>
      </c>
    </row>
    <row r="1023" spans="3:4">
      <c r="C1023" s="12" t="s">
        <v>290</v>
      </c>
      <c r="D1023" s="13" t="s">
        <v>993</v>
      </c>
    </row>
    <row r="1024" spans="3:4">
      <c r="C1024" s="12" t="s">
        <v>290</v>
      </c>
      <c r="D1024" s="13" t="s">
        <v>680</v>
      </c>
    </row>
    <row r="1025" spans="3:4">
      <c r="C1025" s="12" t="s">
        <v>290</v>
      </c>
      <c r="D1025" s="13" t="s">
        <v>1453</v>
      </c>
    </row>
    <row r="1026" spans="3:4">
      <c r="C1026" s="12" t="s">
        <v>290</v>
      </c>
      <c r="D1026" s="13" t="s">
        <v>683</v>
      </c>
    </row>
    <row r="1027" spans="3:4">
      <c r="C1027" s="12" t="s">
        <v>290</v>
      </c>
      <c r="D1027" s="13" t="s">
        <v>685</v>
      </c>
    </row>
    <row r="1028" spans="3:4">
      <c r="C1028" s="12" t="s">
        <v>290</v>
      </c>
      <c r="D1028" s="13" t="s">
        <v>1454</v>
      </c>
    </row>
    <row r="1029" spans="3:4">
      <c r="C1029" s="12" t="s">
        <v>290</v>
      </c>
      <c r="D1029" s="13" t="s">
        <v>687</v>
      </c>
    </row>
    <row r="1030" spans="3:4">
      <c r="C1030" s="12" t="s">
        <v>290</v>
      </c>
      <c r="D1030" s="13" t="s">
        <v>689</v>
      </c>
    </row>
    <row r="1031" spans="3:4">
      <c r="C1031" s="12" t="s">
        <v>290</v>
      </c>
      <c r="D1031" s="13" t="s">
        <v>691</v>
      </c>
    </row>
    <row r="1032" spans="3:4">
      <c r="C1032" s="12" t="s">
        <v>290</v>
      </c>
      <c r="D1032" s="13" t="s">
        <v>1455</v>
      </c>
    </row>
    <row r="1033" spans="3:4">
      <c r="C1033" s="12" t="s">
        <v>290</v>
      </c>
      <c r="D1033" s="13" t="s">
        <v>995</v>
      </c>
    </row>
    <row r="1034" spans="3:4">
      <c r="C1034" s="12" t="s">
        <v>290</v>
      </c>
      <c r="D1034" s="13" t="s">
        <v>997</v>
      </c>
    </row>
    <row r="1035" spans="3:4">
      <c r="C1035" s="12" t="s">
        <v>290</v>
      </c>
      <c r="D1035" s="13" t="s">
        <v>693</v>
      </c>
    </row>
    <row r="1036" spans="3:4">
      <c r="C1036" s="12" t="s">
        <v>290</v>
      </c>
      <c r="D1036" s="13" t="s">
        <v>695</v>
      </c>
    </row>
    <row r="1037" spans="3:4">
      <c r="C1037" s="12" t="s">
        <v>290</v>
      </c>
      <c r="D1037" s="13" t="s">
        <v>1456</v>
      </c>
    </row>
    <row r="1038" spans="3:4">
      <c r="C1038" s="12" t="s">
        <v>290</v>
      </c>
      <c r="D1038" s="13" t="s">
        <v>999</v>
      </c>
    </row>
    <row r="1039" spans="3:4">
      <c r="C1039" s="12" t="s">
        <v>290</v>
      </c>
      <c r="D1039" s="13" t="s">
        <v>1000</v>
      </c>
    </row>
    <row r="1040" spans="3:4">
      <c r="C1040" s="12" t="s">
        <v>290</v>
      </c>
      <c r="D1040" s="13" t="s">
        <v>1457</v>
      </c>
    </row>
    <row r="1041" spans="3:4">
      <c r="C1041" s="12" t="s">
        <v>290</v>
      </c>
      <c r="D1041" s="13" t="s">
        <v>1301</v>
      </c>
    </row>
    <row r="1042" spans="3:4">
      <c r="C1042" s="12" t="s">
        <v>290</v>
      </c>
      <c r="D1042" s="13" t="s">
        <v>1458</v>
      </c>
    </row>
    <row r="1043" spans="3:4">
      <c r="C1043" s="12" t="s">
        <v>290</v>
      </c>
      <c r="D1043" s="13" t="s">
        <v>1003</v>
      </c>
    </row>
    <row r="1044" spans="3:4">
      <c r="C1044" s="12" t="s">
        <v>290</v>
      </c>
      <c r="D1044" s="13" t="s">
        <v>1005</v>
      </c>
    </row>
    <row r="1045" spans="3:4">
      <c r="C1045" s="12" t="s">
        <v>290</v>
      </c>
      <c r="D1045" s="13" t="s">
        <v>1007</v>
      </c>
    </row>
    <row r="1046" spans="3:4">
      <c r="C1046" s="12" t="s">
        <v>290</v>
      </c>
      <c r="D1046" s="13" t="s">
        <v>1009</v>
      </c>
    </row>
    <row r="1047" spans="3:4">
      <c r="C1047" s="12" t="s">
        <v>292</v>
      </c>
      <c r="D1047" s="13" t="s">
        <v>699</v>
      </c>
    </row>
    <row r="1048" spans="3:4">
      <c r="C1048" s="12" t="s">
        <v>292</v>
      </c>
      <c r="D1048" s="13" t="s">
        <v>701</v>
      </c>
    </row>
    <row r="1049" spans="3:4">
      <c r="C1049" s="12" t="s">
        <v>292</v>
      </c>
      <c r="D1049" s="13" t="s">
        <v>1459</v>
      </c>
    </row>
    <row r="1050" spans="3:4">
      <c r="C1050" s="12" t="s">
        <v>292</v>
      </c>
      <c r="D1050" s="13" t="s">
        <v>1460</v>
      </c>
    </row>
    <row r="1051" spans="3:4">
      <c r="C1051" s="12" t="s">
        <v>292</v>
      </c>
      <c r="D1051" s="13" t="s">
        <v>703</v>
      </c>
    </row>
    <row r="1052" spans="3:4">
      <c r="C1052" s="12" t="s">
        <v>292</v>
      </c>
      <c r="D1052" s="13" t="s">
        <v>705</v>
      </c>
    </row>
    <row r="1053" spans="3:4">
      <c r="C1053" s="12" t="s">
        <v>292</v>
      </c>
      <c r="D1053" s="13" t="s">
        <v>1011</v>
      </c>
    </row>
    <row r="1054" spans="3:4">
      <c r="C1054" s="12" t="s">
        <v>292</v>
      </c>
      <c r="D1054" s="13" t="s">
        <v>1461</v>
      </c>
    </row>
    <row r="1055" spans="3:4">
      <c r="C1055" s="12" t="s">
        <v>292</v>
      </c>
      <c r="D1055" s="13" t="s">
        <v>707</v>
      </c>
    </row>
    <row r="1056" spans="3:4">
      <c r="C1056" s="12" t="s">
        <v>292</v>
      </c>
      <c r="D1056" s="13" t="s">
        <v>1462</v>
      </c>
    </row>
    <row r="1057" spans="3:4">
      <c r="C1057" s="12" t="s">
        <v>292</v>
      </c>
      <c r="D1057" s="13" t="s">
        <v>1463</v>
      </c>
    </row>
    <row r="1058" spans="3:4">
      <c r="C1058" s="12" t="s">
        <v>292</v>
      </c>
      <c r="D1058" s="13" t="s">
        <v>1013</v>
      </c>
    </row>
    <row r="1059" spans="3:4">
      <c r="C1059" s="12" t="s">
        <v>292</v>
      </c>
      <c r="D1059" s="13" t="s">
        <v>1464</v>
      </c>
    </row>
    <row r="1060" spans="3:4">
      <c r="C1060" s="12" t="s">
        <v>292</v>
      </c>
      <c r="D1060" s="13" t="s">
        <v>1015</v>
      </c>
    </row>
    <row r="1061" spans="3:4">
      <c r="C1061" s="12" t="s">
        <v>292</v>
      </c>
      <c r="D1061" s="13" t="s">
        <v>1017</v>
      </c>
    </row>
    <row r="1062" spans="3:4">
      <c r="C1062" s="12" t="s">
        <v>292</v>
      </c>
      <c r="D1062" s="13" t="s">
        <v>1019</v>
      </c>
    </row>
    <row r="1063" spans="3:4">
      <c r="C1063" s="12" t="s">
        <v>292</v>
      </c>
      <c r="D1063" s="13" t="s">
        <v>1021</v>
      </c>
    </row>
    <row r="1064" spans="3:4">
      <c r="C1064" s="12" t="s">
        <v>292</v>
      </c>
      <c r="D1064" s="13" t="s">
        <v>908</v>
      </c>
    </row>
    <row r="1065" spans="3:4">
      <c r="C1065" s="12" t="s">
        <v>292</v>
      </c>
      <c r="D1065" s="13" t="s">
        <v>1024</v>
      </c>
    </row>
    <row r="1066" spans="3:4">
      <c r="C1066" s="12" t="s">
        <v>292</v>
      </c>
      <c r="D1066" s="13" t="s">
        <v>1465</v>
      </c>
    </row>
    <row r="1067" spans="3:4">
      <c r="C1067" s="12" t="s">
        <v>292</v>
      </c>
      <c r="D1067" s="13" t="s">
        <v>1140</v>
      </c>
    </row>
    <row r="1068" spans="3:4">
      <c r="C1068" s="12" t="s">
        <v>292</v>
      </c>
      <c r="D1068" s="13" t="s">
        <v>1466</v>
      </c>
    </row>
    <row r="1069" spans="3:4">
      <c r="C1069" s="12" t="s">
        <v>292</v>
      </c>
      <c r="D1069" s="13" t="s">
        <v>1467</v>
      </c>
    </row>
    <row r="1070" spans="3:4">
      <c r="C1070" s="12" t="s">
        <v>292</v>
      </c>
      <c r="D1070" s="13" t="s">
        <v>1468</v>
      </c>
    </row>
    <row r="1071" spans="3:4">
      <c r="C1071" s="12" t="s">
        <v>292</v>
      </c>
      <c r="D1071" s="13" t="s">
        <v>1469</v>
      </c>
    </row>
    <row r="1072" spans="3:4">
      <c r="C1072" s="12" t="s">
        <v>292</v>
      </c>
      <c r="D1072" s="13" t="s">
        <v>1470</v>
      </c>
    </row>
    <row r="1073" spans="3:4">
      <c r="C1073" s="12" t="s">
        <v>292</v>
      </c>
      <c r="D1073" s="13" t="s">
        <v>1471</v>
      </c>
    </row>
    <row r="1074" spans="3:4">
      <c r="C1074" s="12" t="s">
        <v>292</v>
      </c>
      <c r="D1074" s="13" t="s">
        <v>1472</v>
      </c>
    </row>
    <row r="1075" spans="3:4">
      <c r="C1075" s="12" t="s">
        <v>292</v>
      </c>
      <c r="D1075" s="13" t="s">
        <v>1473</v>
      </c>
    </row>
    <row r="1076" spans="3:4">
      <c r="C1076" s="12" t="s">
        <v>295</v>
      </c>
      <c r="D1076" s="13" t="s">
        <v>498</v>
      </c>
    </row>
    <row r="1077" spans="3:4">
      <c r="C1077" s="12" t="s">
        <v>295</v>
      </c>
      <c r="D1077" s="13" t="s">
        <v>709</v>
      </c>
    </row>
    <row r="1078" spans="3:4">
      <c r="C1078" s="12" t="s">
        <v>295</v>
      </c>
      <c r="D1078" s="13" t="s">
        <v>1026</v>
      </c>
    </row>
    <row r="1079" spans="3:4">
      <c r="C1079" s="12" t="s">
        <v>295</v>
      </c>
      <c r="D1079" s="13" t="s">
        <v>1474</v>
      </c>
    </row>
    <row r="1080" spans="3:4">
      <c r="C1080" s="12" t="s">
        <v>295</v>
      </c>
      <c r="D1080" s="13" t="s">
        <v>500</v>
      </c>
    </row>
    <row r="1081" spans="3:4">
      <c r="C1081" s="12" t="s">
        <v>295</v>
      </c>
      <c r="D1081" s="13" t="s">
        <v>711</v>
      </c>
    </row>
    <row r="1082" spans="3:4">
      <c r="C1082" s="12" t="s">
        <v>295</v>
      </c>
      <c r="D1082" s="13" t="s">
        <v>1475</v>
      </c>
    </row>
    <row r="1083" spans="3:4">
      <c r="C1083" s="12" t="s">
        <v>295</v>
      </c>
      <c r="D1083" s="13" t="s">
        <v>713</v>
      </c>
    </row>
    <row r="1084" spans="3:4">
      <c r="C1084" s="12" t="s">
        <v>295</v>
      </c>
      <c r="D1084" s="13" t="s">
        <v>1029</v>
      </c>
    </row>
    <row r="1085" spans="3:4">
      <c r="C1085" s="12" t="s">
        <v>295</v>
      </c>
      <c r="D1085" s="13" t="s">
        <v>1031</v>
      </c>
    </row>
    <row r="1086" spans="3:4">
      <c r="C1086" s="12" t="s">
        <v>295</v>
      </c>
      <c r="D1086" s="13" t="s">
        <v>1476</v>
      </c>
    </row>
    <row r="1087" spans="3:4">
      <c r="C1087" s="12" t="s">
        <v>295</v>
      </c>
      <c r="D1087" s="13" t="s">
        <v>1034</v>
      </c>
    </row>
    <row r="1088" spans="3:4">
      <c r="C1088" s="12" t="s">
        <v>295</v>
      </c>
      <c r="D1088" s="13" t="s">
        <v>1477</v>
      </c>
    </row>
    <row r="1089" spans="3:4">
      <c r="C1089" s="12" t="s">
        <v>295</v>
      </c>
      <c r="D1089" s="13" t="s">
        <v>1478</v>
      </c>
    </row>
    <row r="1090" spans="3:4">
      <c r="C1090" s="12" t="s">
        <v>295</v>
      </c>
      <c r="D1090" s="13" t="s">
        <v>1479</v>
      </c>
    </row>
    <row r="1091" spans="3:4">
      <c r="C1091" s="12" t="s">
        <v>295</v>
      </c>
      <c r="D1091" s="13" t="s">
        <v>1480</v>
      </c>
    </row>
    <row r="1092" spans="3:4">
      <c r="C1092" s="12" t="s">
        <v>295</v>
      </c>
      <c r="D1092" s="13" t="s">
        <v>1481</v>
      </c>
    </row>
    <row r="1093" spans="3:4">
      <c r="C1093" s="12" t="s">
        <v>295</v>
      </c>
      <c r="D1093" s="13" t="s">
        <v>1482</v>
      </c>
    </row>
    <row r="1094" spans="3:4">
      <c r="C1094" s="12" t="s">
        <v>295</v>
      </c>
      <c r="D1094" s="13" t="s">
        <v>1483</v>
      </c>
    </row>
    <row r="1095" spans="3:4">
      <c r="C1095" s="12" t="s">
        <v>297</v>
      </c>
      <c r="D1095" s="13" t="s">
        <v>503</v>
      </c>
    </row>
    <row r="1096" spans="3:4">
      <c r="C1096" s="12" t="s">
        <v>297</v>
      </c>
      <c r="D1096" s="13" t="s">
        <v>1484</v>
      </c>
    </row>
    <row r="1097" spans="3:4">
      <c r="C1097" s="12" t="s">
        <v>297</v>
      </c>
      <c r="D1097" s="13" t="s">
        <v>1485</v>
      </c>
    </row>
    <row r="1098" spans="3:4">
      <c r="C1098" s="12" t="s">
        <v>297</v>
      </c>
      <c r="D1098" s="13" t="s">
        <v>1486</v>
      </c>
    </row>
    <row r="1099" spans="3:4">
      <c r="C1099" s="12" t="s">
        <v>297</v>
      </c>
      <c r="D1099" s="13" t="s">
        <v>715</v>
      </c>
    </row>
    <row r="1100" spans="3:4">
      <c r="C1100" s="12" t="s">
        <v>297</v>
      </c>
      <c r="D1100" s="13" t="s">
        <v>1487</v>
      </c>
    </row>
    <row r="1101" spans="3:4">
      <c r="C1101" s="12" t="s">
        <v>297</v>
      </c>
      <c r="D1101" s="13" t="s">
        <v>717</v>
      </c>
    </row>
    <row r="1102" spans="3:4">
      <c r="C1102" s="12" t="s">
        <v>297</v>
      </c>
      <c r="D1102" s="13" t="s">
        <v>719</v>
      </c>
    </row>
    <row r="1103" spans="3:4">
      <c r="C1103" s="12" t="s">
        <v>297</v>
      </c>
      <c r="D1103" s="13" t="s">
        <v>721</v>
      </c>
    </row>
    <row r="1104" spans="3:4">
      <c r="C1104" s="12" t="s">
        <v>297</v>
      </c>
      <c r="D1104" s="13" t="s">
        <v>505</v>
      </c>
    </row>
    <row r="1105" spans="3:4">
      <c r="C1105" s="12" t="s">
        <v>297</v>
      </c>
      <c r="D1105" s="13" t="s">
        <v>723</v>
      </c>
    </row>
    <row r="1106" spans="3:4">
      <c r="C1106" s="12" t="s">
        <v>297</v>
      </c>
      <c r="D1106" s="13" t="s">
        <v>725</v>
      </c>
    </row>
    <row r="1107" spans="3:4">
      <c r="C1107" s="12" t="s">
        <v>297</v>
      </c>
      <c r="D1107" s="13" t="s">
        <v>1488</v>
      </c>
    </row>
    <row r="1108" spans="3:4">
      <c r="C1108" s="12" t="s">
        <v>297</v>
      </c>
      <c r="D1108" s="13" t="s">
        <v>1489</v>
      </c>
    </row>
    <row r="1109" spans="3:4">
      <c r="C1109" s="12" t="s">
        <v>297</v>
      </c>
      <c r="D1109" s="13" t="s">
        <v>727</v>
      </c>
    </row>
    <row r="1110" spans="3:4">
      <c r="C1110" s="12" t="s">
        <v>297</v>
      </c>
      <c r="D1110" s="13" t="s">
        <v>729</v>
      </c>
    </row>
    <row r="1111" spans="3:4">
      <c r="C1111" s="12" t="s">
        <v>297</v>
      </c>
      <c r="D1111" s="13" t="s">
        <v>1038</v>
      </c>
    </row>
    <row r="1112" spans="3:4">
      <c r="C1112" s="12" t="s">
        <v>297</v>
      </c>
      <c r="D1112" s="13" t="s">
        <v>1490</v>
      </c>
    </row>
    <row r="1113" spans="3:4">
      <c r="C1113" s="12" t="s">
        <v>297</v>
      </c>
      <c r="D1113" s="13" t="s">
        <v>1491</v>
      </c>
    </row>
    <row r="1114" spans="3:4">
      <c r="C1114" s="12" t="s">
        <v>297</v>
      </c>
      <c r="D1114" s="13" t="s">
        <v>1492</v>
      </c>
    </row>
    <row r="1115" spans="3:4">
      <c r="C1115" s="12" t="s">
        <v>297</v>
      </c>
      <c r="D1115" s="13" t="s">
        <v>1493</v>
      </c>
    </row>
    <row r="1116" spans="3:4">
      <c r="C1116" s="12" t="s">
        <v>297</v>
      </c>
      <c r="D1116" s="13" t="s">
        <v>731</v>
      </c>
    </row>
    <row r="1117" spans="3:4">
      <c r="C1117" s="12" t="s">
        <v>297</v>
      </c>
      <c r="D1117" s="13" t="s">
        <v>1494</v>
      </c>
    </row>
    <row r="1118" spans="3:4">
      <c r="C1118" s="12" t="s">
        <v>297</v>
      </c>
      <c r="D1118" s="13" t="s">
        <v>1495</v>
      </c>
    </row>
    <row r="1119" spans="3:4">
      <c r="C1119" s="12" t="s">
        <v>297</v>
      </c>
      <c r="D1119" s="13" t="s">
        <v>1496</v>
      </c>
    </row>
    <row r="1120" spans="3:4">
      <c r="C1120" s="12" t="s">
        <v>297</v>
      </c>
      <c r="D1120" s="13" t="s">
        <v>1497</v>
      </c>
    </row>
    <row r="1121" spans="3:4">
      <c r="C1121" s="12" t="s">
        <v>299</v>
      </c>
      <c r="D1121" s="13" t="s">
        <v>1498</v>
      </c>
    </row>
    <row r="1122" spans="3:4">
      <c r="C1122" s="12" t="s">
        <v>299</v>
      </c>
      <c r="D1122" s="13" t="s">
        <v>507</v>
      </c>
    </row>
    <row r="1123" spans="3:4">
      <c r="C1123" s="12" t="s">
        <v>299</v>
      </c>
      <c r="D1123" s="13" t="s">
        <v>733</v>
      </c>
    </row>
    <row r="1124" spans="3:4">
      <c r="C1124" s="12" t="s">
        <v>299</v>
      </c>
      <c r="D1124" s="13" t="s">
        <v>410</v>
      </c>
    </row>
    <row r="1125" spans="3:4">
      <c r="C1125" s="12" t="s">
        <v>299</v>
      </c>
      <c r="D1125" s="13" t="s">
        <v>412</v>
      </c>
    </row>
    <row r="1126" spans="3:4">
      <c r="C1126" s="12" t="s">
        <v>299</v>
      </c>
      <c r="D1126" s="13" t="s">
        <v>414</v>
      </c>
    </row>
    <row r="1127" spans="3:4">
      <c r="C1127" s="12" t="s">
        <v>299</v>
      </c>
      <c r="D1127" s="13" t="s">
        <v>735</v>
      </c>
    </row>
    <row r="1128" spans="3:4">
      <c r="C1128" s="12" t="s">
        <v>299</v>
      </c>
      <c r="D1128" s="13" t="s">
        <v>416</v>
      </c>
    </row>
    <row r="1129" spans="3:4">
      <c r="C1129" s="12" t="s">
        <v>299</v>
      </c>
      <c r="D1129" s="13" t="s">
        <v>737</v>
      </c>
    </row>
    <row r="1130" spans="3:4">
      <c r="C1130" s="12" t="s">
        <v>299</v>
      </c>
      <c r="D1130" s="13" t="s">
        <v>369</v>
      </c>
    </row>
    <row r="1131" spans="3:4">
      <c r="C1131" s="12" t="s">
        <v>299</v>
      </c>
      <c r="D1131" s="13" t="s">
        <v>509</v>
      </c>
    </row>
    <row r="1132" spans="3:4">
      <c r="C1132" s="12" t="s">
        <v>299</v>
      </c>
      <c r="D1132" s="13" t="s">
        <v>511</v>
      </c>
    </row>
    <row r="1133" spans="3:4">
      <c r="C1133" s="12" t="s">
        <v>299</v>
      </c>
      <c r="D1133" s="13" t="s">
        <v>513</v>
      </c>
    </row>
    <row r="1134" spans="3:4">
      <c r="C1134" s="12" t="s">
        <v>299</v>
      </c>
      <c r="D1134" s="13" t="s">
        <v>739</v>
      </c>
    </row>
    <row r="1135" spans="3:4">
      <c r="C1135" s="12" t="s">
        <v>299</v>
      </c>
      <c r="D1135" s="13" t="s">
        <v>741</v>
      </c>
    </row>
    <row r="1136" spans="3:4">
      <c r="C1136" s="12" t="s">
        <v>299</v>
      </c>
      <c r="D1136" s="13" t="s">
        <v>418</v>
      </c>
    </row>
    <row r="1137" spans="3:4">
      <c r="C1137" s="12" t="s">
        <v>299</v>
      </c>
      <c r="D1137" s="13" t="s">
        <v>743</v>
      </c>
    </row>
    <row r="1138" spans="3:4">
      <c r="C1138" s="12" t="s">
        <v>299</v>
      </c>
      <c r="D1138" s="13" t="s">
        <v>515</v>
      </c>
    </row>
    <row r="1139" spans="3:4">
      <c r="C1139" s="12" t="s">
        <v>299</v>
      </c>
      <c r="D1139" s="13" t="s">
        <v>371</v>
      </c>
    </row>
    <row r="1140" spans="3:4">
      <c r="C1140" s="12" t="s">
        <v>299</v>
      </c>
      <c r="D1140" s="13" t="s">
        <v>745</v>
      </c>
    </row>
    <row r="1141" spans="3:4">
      <c r="C1141" s="12" t="s">
        <v>299</v>
      </c>
      <c r="D1141" s="13" t="s">
        <v>420</v>
      </c>
    </row>
    <row r="1142" spans="3:4">
      <c r="C1142" s="12" t="s">
        <v>299</v>
      </c>
      <c r="D1142" s="13" t="s">
        <v>747</v>
      </c>
    </row>
    <row r="1143" spans="3:4">
      <c r="C1143" s="12" t="s">
        <v>299</v>
      </c>
      <c r="D1143" s="13" t="s">
        <v>749</v>
      </c>
    </row>
    <row r="1144" spans="3:4">
      <c r="C1144" s="12" t="s">
        <v>299</v>
      </c>
      <c r="D1144" s="13" t="s">
        <v>373</v>
      </c>
    </row>
    <row r="1145" spans="3:4">
      <c r="C1145" s="12" t="s">
        <v>299</v>
      </c>
      <c r="D1145" s="13" t="s">
        <v>517</v>
      </c>
    </row>
    <row r="1146" spans="3:4">
      <c r="C1146" s="12" t="s">
        <v>299</v>
      </c>
      <c r="D1146" s="13" t="s">
        <v>519</v>
      </c>
    </row>
    <row r="1147" spans="3:4">
      <c r="C1147" s="12" t="s">
        <v>299</v>
      </c>
      <c r="D1147" s="13" t="s">
        <v>751</v>
      </c>
    </row>
    <row r="1148" spans="3:4">
      <c r="C1148" s="12" t="s">
        <v>299</v>
      </c>
      <c r="D1148" s="13" t="s">
        <v>521</v>
      </c>
    </row>
    <row r="1149" spans="3:4">
      <c r="C1149" s="12" t="s">
        <v>299</v>
      </c>
      <c r="D1149" s="13" t="s">
        <v>753</v>
      </c>
    </row>
    <row r="1150" spans="3:4">
      <c r="C1150" s="12" t="s">
        <v>299</v>
      </c>
      <c r="D1150" s="13" t="s">
        <v>422</v>
      </c>
    </row>
    <row r="1151" spans="3:4">
      <c r="C1151" s="12" t="s">
        <v>299</v>
      </c>
      <c r="D1151" s="13" t="s">
        <v>523</v>
      </c>
    </row>
    <row r="1152" spans="3:4">
      <c r="C1152" s="12" t="s">
        <v>299</v>
      </c>
      <c r="D1152" s="13" t="s">
        <v>755</v>
      </c>
    </row>
    <row r="1153" spans="3:4">
      <c r="C1153" s="12" t="s">
        <v>299</v>
      </c>
      <c r="D1153" s="13" t="s">
        <v>757</v>
      </c>
    </row>
    <row r="1154" spans="3:4">
      <c r="C1154" s="12" t="s">
        <v>299</v>
      </c>
      <c r="D1154" s="13" t="s">
        <v>759</v>
      </c>
    </row>
    <row r="1155" spans="3:4">
      <c r="C1155" s="12" t="s">
        <v>299</v>
      </c>
      <c r="D1155" s="13" t="s">
        <v>761</v>
      </c>
    </row>
    <row r="1156" spans="3:4">
      <c r="C1156" s="12" t="s">
        <v>299</v>
      </c>
      <c r="D1156" s="13" t="s">
        <v>762</v>
      </c>
    </row>
    <row r="1157" spans="3:4">
      <c r="C1157" s="12" t="s">
        <v>299</v>
      </c>
      <c r="D1157" s="13" t="s">
        <v>764</v>
      </c>
    </row>
    <row r="1158" spans="3:4">
      <c r="C1158" s="12" t="s">
        <v>299</v>
      </c>
      <c r="D1158" s="13" t="s">
        <v>766</v>
      </c>
    </row>
    <row r="1159" spans="3:4">
      <c r="C1159" s="12" t="s">
        <v>299</v>
      </c>
      <c r="D1159" s="13" t="s">
        <v>768</v>
      </c>
    </row>
    <row r="1160" spans="3:4">
      <c r="C1160" s="12" t="s">
        <v>299</v>
      </c>
      <c r="D1160" s="13" t="s">
        <v>770</v>
      </c>
    </row>
    <row r="1161" spans="3:4">
      <c r="C1161" s="12" t="s">
        <v>299</v>
      </c>
      <c r="D1161" s="13" t="s">
        <v>772</v>
      </c>
    </row>
    <row r="1162" spans="3:4">
      <c r="C1162" s="12" t="s">
        <v>299</v>
      </c>
      <c r="D1162" s="13" t="s">
        <v>774</v>
      </c>
    </row>
    <row r="1163" spans="3:4">
      <c r="C1163" s="12" t="s">
        <v>299</v>
      </c>
      <c r="D1163" s="13" t="s">
        <v>776</v>
      </c>
    </row>
    <row r="1164" spans="3:4">
      <c r="C1164" s="12" t="s">
        <v>301</v>
      </c>
      <c r="D1164" s="13" t="s">
        <v>424</v>
      </c>
    </row>
    <row r="1165" spans="3:4">
      <c r="C1165" s="12" t="s">
        <v>301</v>
      </c>
      <c r="D1165" s="13" t="s">
        <v>1040</v>
      </c>
    </row>
    <row r="1166" spans="3:4">
      <c r="C1166" s="12" t="s">
        <v>301</v>
      </c>
      <c r="D1166" s="13" t="s">
        <v>525</v>
      </c>
    </row>
    <row r="1167" spans="3:4">
      <c r="C1167" s="12" t="s">
        <v>301</v>
      </c>
      <c r="D1167" s="13" t="s">
        <v>778</v>
      </c>
    </row>
    <row r="1168" spans="3:4">
      <c r="C1168" s="12" t="s">
        <v>301</v>
      </c>
      <c r="D1168" s="13" t="s">
        <v>375</v>
      </c>
    </row>
    <row r="1169" spans="3:4">
      <c r="C1169" s="12" t="s">
        <v>301</v>
      </c>
      <c r="D1169" s="13" t="s">
        <v>1499</v>
      </c>
    </row>
    <row r="1170" spans="3:4">
      <c r="C1170" s="12" t="s">
        <v>301</v>
      </c>
      <c r="D1170" s="13" t="s">
        <v>377</v>
      </c>
    </row>
    <row r="1171" spans="3:4">
      <c r="C1171" s="12" t="s">
        <v>301</v>
      </c>
      <c r="D1171" s="13" t="s">
        <v>527</v>
      </c>
    </row>
    <row r="1172" spans="3:4">
      <c r="C1172" s="12" t="s">
        <v>301</v>
      </c>
      <c r="D1172" s="13" t="s">
        <v>1500</v>
      </c>
    </row>
    <row r="1173" spans="3:4">
      <c r="C1173" s="12" t="s">
        <v>301</v>
      </c>
      <c r="D1173" s="13" t="s">
        <v>1501</v>
      </c>
    </row>
    <row r="1174" spans="3:4">
      <c r="C1174" s="12" t="s">
        <v>301</v>
      </c>
      <c r="D1174" s="13" t="s">
        <v>1042</v>
      </c>
    </row>
    <row r="1175" spans="3:4">
      <c r="C1175" s="12" t="s">
        <v>301</v>
      </c>
      <c r="D1175" s="13" t="s">
        <v>1502</v>
      </c>
    </row>
    <row r="1176" spans="3:4">
      <c r="C1176" s="12" t="s">
        <v>301</v>
      </c>
      <c r="D1176" s="13" t="s">
        <v>1503</v>
      </c>
    </row>
    <row r="1177" spans="3:4">
      <c r="C1177" s="12" t="s">
        <v>301</v>
      </c>
      <c r="D1177" s="13" t="s">
        <v>379</v>
      </c>
    </row>
    <row r="1178" spans="3:4">
      <c r="C1178" s="12" t="s">
        <v>301</v>
      </c>
      <c r="D1178" s="13" t="s">
        <v>1044</v>
      </c>
    </row>
    <row r="1179" spans="3:4">
      <c r="C1179" s="12" t="s">
        <v>301</v>
      </c>
      <c r="D1179" s="13" t="s">
        <v>1046</v>
      </c>
    </row>
    <row r="1180" spans="3:4">
      <c r="C1180" s="12" t="s">
        <v>301</v>
      </c>
      <c r="D1180" s="13" t="s">
        <v>529</v>
      </c>
    </row>
    <row r="1181" spans="3:4">
      <c r="C1181" s="12" t="s">
        <v>301</v>
      </c>
      <c r="D1181" s="13" t="s">
        <v>1504</v>
      </c>
    </row>
    <row r="1182" spans="3:4">
      <c r="C1182" s="12" t="s">
        <v>301</v>
      </c>
      <c r="D1182" s="13" t="s">
        <v>531</v>
      </c>
    </row>
    <row r="1183" spans="3:4">
      <c r="C1183" s="12" t="s">
        <v>301</v>
      </c>
      <c r="D1183" s="13" t="s">
        <v>1505</v>
      </c>
    </row>
    <row r="1184" spans="3:4">
      <c r="C1184" s="12" t="s">
        <v>301</v>
      </c>
      <c r="D1184" s="13" t="s">
        <v>1506</v>
      </c>
    </row>
    <row r="1185" spans="3:4">
      <c r="C1185" s="12" t="s">
        <v>301</v>
      </c>
      <c r="D1185" s="13" t="s">
        <v>1507</v>
      </c>
    </row>
    <row r="1186" spans="3:4">
      <c r="C1186" s="12" t="s">
        <v>301</v>
      </c>
      <c r="D1186" s="13" t="s">
        <v>1508</v>
      </c>
    </row>
    <row r="1187" spans="3:4">
      <c r="C1187" s="12" t="s">
        <v>301</v>
      </c>
      <c r="D1187" s="13" t="s">
        <v>1509</v>
      </c>
    </row>
    <row r="1188" spans="3:4">
      <c r="C1188" s="12" t="s">
        <v>301</v>
      </c>
      <c r="D1188" s="13" t="s">
        <v>1510</v>
      </c>
    </row>
    <row r="1189" spans="3:4">
      <c r="C1189" s="12" t="s">
        <v>301</v>
      </c>
      <c r="D1189" s="13" t="s">
        <v>1511</v>
      </c>
    </row>
    <row r="1190" spans="3:4">
      <c r="C1190" s="12" t="s">
        <v>301</v>
      </c>
      <c r="D1190" s="13" t="s">
        <v>1512</v>
      </c>
    </row>
    <row r="1191" spans="3:4">
      <c r="C1191" s="12" t="s">
        <v>301</v>
      </c>
      <c r="D1191" s="13" t="s">
        <v>1513</v>
      </c>
    </row>
    <row r="1192" spans="3:4">
      <c r="C1192" s="12" t="s">
        <v>301</v>
      </c>
      <c r="D1192" s="13" t="s">
        <v>1514</v>
      </c>
    </row>
    <row r="1193" spans="3:4">
      <c r="C1193" s="12" t="s">
        <v>301</v>
      </c>
      <c r="D1193" s="13" t="s">
        <v>780</v>
      </c>
    </row>
    <row r="1194" spans="3:4">
      <c r="C1194" s="12" t="s">
        <v>301</v>
      </c>
      <c r="D1194" s="13" t="s">
        <v>1515</v>
      </c>
    </row>
    <row r="1195" spans="3:4">
      <c r="C1195" s="12" t="s">
        <v>301</v>
      </c>
      <c r="D1195" s="13" t="s">
        <v>1048</v>
      </c>
    </row>
    <row r="1196" spans="3:4">
      <c r="C1196" s="12" t="s">
        <v>301</v>
      </c>
      <c r="D1196" s="13" t="s">
        <v>1049</v>
      </c>
    </row>
    <row r="1197" spans="3:4">
      <c r="C1197" s="12" t="s">
        <v>301</v>
      </c>
      <c r="D1197" s="13" t="s">
        <v>1516</v>
      </c>
    </row>
    <row r="1198" spans="3:4">
      <c r="C1198" s="12" t="s">
        <v>301</v>
      </c>
      <c r="D1198" s="13" t="s">
        <v>1517</v>
      </c>
    </row>
    <row r="1199" spans="3:4">
      <c r="C1199" s="12" t="s">
        <v>301</v>
      </c>
      <c r="D1199" s="13" t="s">
        <v>1518</v>
      </c>
    </row>
    <row r="1200" spans="3:4">
      <c r="C1200" s="12" t="s">
        <v>301</v>
      </c>
      <c r="D1200" s="13" t="s">
        <v>772</v>
      </c>
    </row>
    <row r="1201" spans="3:4">
      <c r="C1201" s="12" t="s">
        <v>301</v>
      </c>
      <c r="D1201" s="13" t="s">
        <v>1519</v>
      </c>
    </row>
    <row r="1202" spans="3:4">
      <c r="C1202" s="12" t="s">
        <v>301</v>
      </c>
      <c r="D1202" s="13" t="s">
        <v>1520</v>
      </c>
    </row>
    <row r="1203" spans="3:4">
      <c r="C1203" s="12" t="s">
        <v>301</v>
      </c>
      <c r="D1203" s="13" t="s">
        <v>1521</v>
      </c>
    </row>
    <row r="1204" spans="3:4">
      <c r="C1204" s="12" t="s">
        <v>301</v>
      </c>
      <c r="D1204" s="13" t="s">
        <v>1522</v>
      </c>
    </row>
    <row r="1205" spans="3:4">
      <c r="C1205" s="12" t="s">
        <v>303</v>
      </c>
      <c r="D1205" s="13" t="s">
        <v>782</v>
      </c>
    </row>
    <row r="1206" spans="3:4">
      <c r="C1206" s="12" t="s">
        <v>303</v>
      </c>
      <c r="D1206" s="13" t="s">
        <v>1050</v>
      </c>
    </row>
    <row r="1207" spans="3:4">
      <c r="C1207" s="12" t="s">
        <v>303</v>
      </c>
      <c r="D1207" s="13" t="s">
        <v>784</v>
      </c>
    </row>
    <row r="1208" spans="3:4">
      <c r="C1208" s="12" t="s">
        <v>303</v>
      </c>
      <c r="D1208" s="13" t="s">
        <v>1051</v>
      </c>
    </row>
    <row r="1209" spans="3:4">
      <c r="C1209" s="12" t="s">
        <v>303</v>
      </c>
      <c r="D1209" s="13" t="s">
        <v>1052</v>
      </c>
    </row>
    <row r="1210" spans="3:4">
      <c r="C1210" s="12" t="s">
        <v>303</v>
      </c>
      <c r="D1210" s="13" t="s">
        <v>1054</v>
      </c>
    </row>
    <row r="1211" spans="3:4">
      <c r="C1211" s="12" t="s">
        <v>303</v>
      </c>
      <c r="D1211" s="13" t="s">
        <v>1523</v>
      </c>
    </row>
    <row r="1212" spans="3:4">
      <c r="C1212" s="12" t="s">
        <v>303</v>
      </c>
      <c r="D1212" s="13" t="s">
        <v>1055</v>
      </c>
    </row>
    <row r="1213" spans="3:4">
      <c r="C1213" s="12" t="s">
        <v>303</v>
      </c>
      <c r="D1213" s="13" t="s">
        <v>786</v>
      </c>
    </row>
    <row r="1214" spans="3:4">
      <c r="C1214" s="12" t="s">
        <v>303</v>
      </c>
      <c r="D1214" s="13" t="s">
        <v>1056</v>
      </c>
    </row>
    <row r="1215" spans="3:4">
      <c r="C1215" s="12" t="s">
        <v>303</v>
      </c>
      <c r="D1215" s="13" t="s">
        <v>1057</v>
      </c>
    </row>
    <row r="1216" spans="3:4">
      <c r="C1216" s="12" t="s">
        <v>303</v>
      </c>
      <c r="D1216" s="13" t="s">
        <v>1058</v>
      </c>
    </row>
    <row r="1217" spans="3:4">
      <c r="C1217" s="12" t="s">
        <v>303</v>
      </c>
      <c r="D1217" s="13" t="s">
        <v>1060</v>
      </c>
    </row>
    <row r="1218" spans="3:4">
      <c r="C1218" s="12" t="s">
        <v>303</v>
      </c>
      <c r="D1218" s="13" t="s">
        <v>1062</v>
      </c>
    </row>
    <row r="1219" spans="3:4">
      <c r="C1219" s="12" t="s">
        <v>303</v>
      </c>
      <c r="D1219" s="13" t="s">
        <v>1064</v>
      </c>
    </row>
    <row r="1220" spans="3:4">
      <c r="C1220" s="12" t="s">
        <v>303</v>
      </c>
      <c r="D1220" s="13" t="s">
        <v>1065</v>
      </c>
    </row>
    <row r="1221" spans="3:4">
      <c r="C1221" s="12" t="s">
        <v>303</v>
      </c>
      <c r="D1221" s="13" t="s">
        <v>1066</v>
      </c>
    </row>
    <row r="1222" spans="3:4">
      <c r="C1222" s="12" t="s">
        <v>303</v>
      </c>
      <c r="D1222" s="13" t="s">
        <v>928</v>
      </c>
    </row>
    <row r="1223" spans="3:4">
      <c r="C1223" s="12" t="s">
        <v>303</v>
      </c>
      <c r="D1223" s="13" t="s">
        <v>1067</v>
      </c>
    </row>
    <row r="1224" spans="3:4">
      <c r="C1224" s="12" t="s">
        <v>303</v>
      </c>
      <c r="D1224" s="13" t="s">
        <v>1068</v>
      </c>
    </row>
    <row r="1225" spans="3:4">
      <c r="C1225" s="12" t="s">
        <v>303</v>
      </c>
      <c r="D1225" s="13" t="s">
        <v>1070</v>
      </c>
    </row>
    <row r="1226" spans="3:4">
      <c r="C1226" s="12" t="s">
        <v>303</v>
      </c>
      <c r="D1226" s="13" t="s">
        <v>1524</v>
      </c>
    </row>
    <row r="1227" spans="3:4">
      <c r="C1227" s="12" t="s">
        <v>303</v>
      </c>
      <c r="D1227" s="13" t="s">
        <v>1525</v>
      </c>
    </row>
    <row r="1228" spans="3:4">
      <c r="C1228" s="12" t="s">
        <v>303</v>
      </c>
      <c r="D1228" s="13" t="s">
        <v>1072</v>
      </c>
    </row>
    <row r="1229" spans="3:4">
      <c r="C1229" s="12" t="s">
        <v>303</v>
      </c>
      <c r="D1229" s="13" t="s">
        <v>1073</v>
      </c>
    </row>
    <row r="1230" spans="3:4">
      <c r="C1230" s="12" t="s">
        <v>303</v>
      </c>
      <c r="D1230" s="13" t="s">
        <v>1075</v>
      </c>
    </row>
    <row r="1231" spans="3:4">
      <c r="C1231" s="12" t="s">
        <v>303</v>
      </c>
      <c r="D1231" s="13" t="s">
        <v>1076</v>
      </c>
    </row>
    <row r="1232" spans="3:4">
      <c r="C1232" s="12" t="s">
        <v>303</v>
      </c>
      <c r="D1232" s="13" t="s">
        <v>1077</v>
      </c>
    </row>
    <row r="1233" spans="3:4">
      <c r="C1233" s="12" t="s">
        <v>303</v>
      </c>
      <c r="D1233" s="13" t="s">
        <v>1526</v>
      </c>
    </row>
    <row r="1234" spans="3:4">
      <c r="C1234" s="12" t="s">
        <v>303</v>
      </c>
      <c r="D1234" s="13" t="s">
        <v>1527</v>
      </c>
    </row>
    <row r="1235" spans="3:4">
      <c r="C1235" s="12" t="s">
        <v>303</v>
      </c>
      <c r="D1235" s="13" t="s">
        <v>1528</v>
      </c>
    </row>
    <row r="1236" spans="3:4">
      <c r="C1236" s="12" t="s">
        <v>303</v>
      </c>
      <c r="D1236" s="13" t="s">
        <v>1529</v>
      </c>
    </row>
    <row r="1237" spans="3:4">
      <c r="C1237" s="12" t="s">
        <v>303</v>
      </c>
      <c r="D1237" s="13" t="s">
        <v>1530</v>
      </c>
    </row>
    <row r="1238" spans="3:4">
      <c r="C1238" s="12" t="s">
        <v>303</v>
      </c>
      <c r="D1238" s="13" t="s">
        <v>1531</v>
      </c>
    </row>
    <row r="1239" spans="3:4">
      <c r="C1239" s="12" t="s">
        <v>303</v>
      </c>
      <c r="D1239" s="13" t="s">
        <v>1532</v>
      </c>
    </row>
    <row r="1240" spans="3:4">
      <c r="C1240" s="12" t="s">
        <v>303</v>
      </c>
      <c r="D1240" s="13" t="s">
        <v>1533</v>
      </c>
    </row>
    <row r="1241" spans="3:4">
      <c r="C1241" s="12" t="s">
        <v>303</v>
      </c>
      <c r="D1241" s="13" t="s">
        <v>1534</v>
      </c>
    </row>
    <row r="1242" spans="3:4">
      <c r="C1242" s="12" t="s">
        <v>303</v>
      </c>
      <c r="D1242" s="13" t="s">
        <v>1347</v>
      </c>
    </row>
    <row r="1243" spans="3:4">
      <c r="C1243" s="12" t="s">
        <v>303</v>
      </c>
      <c r="D1243" s="13" t="s">
        <v>1535</v>
      </c>
    </row>
    <row r="1244" spans="3:4">
      <c r="C1244" s="12" t="s">
        <v>305</v>
      </c>
      <c r="D1244" s="13" t="s">
        <v>788</v>
      </c>
    </row>
    <row r="1245" spans="3:4">
      <c r="C1245" s="12" t="s">
        <v>305</v>
      </c>
      <c r="D1245" s="13" t="s">
        <v>1536</v>
      </c>
    </row>
    <row r="1246" spans="3:4">
      <c r="C1246" s="12" t="s">
        <v>305</v>
      </c>
      <c r="D1246" s="13" t="s">
        <v>790</v>
      </c>
    </row>
    <row r="1247" spans="3:4">
      <c r="C1247" s="12" t="s">
        <v>305</v>
      </c>
      <c r="D1247" s="13" t="s">
        <v>1537</v>
      </c>
    </row>
    <row r="1248" spans="3:4">
      <c r="C1248" s="12" t="s">
        <v>305</v>
      </c>
      <c r="D1248" s="13" t="s">
        <v>1538</v>
      </c>
    </row>
    <row r="1249" spans="3:4">
      <c r="C1249" s="12" t="s">
        <v>305</v>
      </c>
      <c r="D1249" s="13" t="s">
        <v>1539</v>
      </c>
    </row>
    <row r="1250" spans="3:4">
      <c r="C1250" s="12" t="s">
        <v>305</v>
      </c>
      <c r="D1250" s="13" t="s">
        <v>1540</v>
      </c>
    </row>
    <row r="1251" spans="3:4">
      <c r="C1251" s="12" t="s">
        <v>305</v>
      </c>
      <c r="D1251" s="13" t="s">
        <v>1541</v>
      </c>
    </row>
    <row r="1252" spans="3:4">
      <c r="C1252" s="12" t="s">
        <v>305</v>
      </c>
      <c r="D1252" s="13" t="s">
        <v>1542</v>
      </c>
    </row>
    <row r="1253" spans="3:4">
      <c r="C1253" s="12" t="s">
        <v>305</v>
      </c>
      <c r="D1253" s="13" t="s">
        <v>1543</v>
      </c>
    </row>
    <row r="1254" spans="3:4">
      <c r="C1254" s="12" t="s">
        <v>305</v>
      </c>
      <c r="D1254" s="13" t="s">
        <v>1544</v>
      </c>
    </row>
    <row r="1255" spans="3:4">
      <c r="C1255" s="12" t="s">
        <v>305</v>
      </c>
      <c r="D1255" s="13" t="s">
        <v>1545</v>
      </c>
    </row>
    <row r="1256" spans="3:4">
      <c r="C1256" s="12" t="s">
        <v>305</v>
      </c>
      <c r="D1256" s="13" t="s">
        <v>1546</v>
      </c>
    </row>
    <row r="1257" spans="3:4">
      <c r="C1257" s="12" t="s">
        <v>305</v>
      </c>
      <c r="D1257" s="13" t="s">
        <v>1547</v>
      </c>
    </row>
    <row r="1258" spans="3:4">
      <c r="C1258" s="12" t="s">
        <v>305</v>
      </c>
      <c r="D1258" s="13" t="s">
        <v>1548</v>
      </c>
    </row>
    <row r="1259" spans="3:4">
      <c r="C1259" s="12" t="s">
        <v>305</v>
      </c>
      <c r="D1259" s="13" t="s">
        <v>1549</v>
      </c>
    </row>
    <row r="1260" spans="3:4">
      <c r="C1260" s="12" t="s">
        <v>305</v>
      </c>
      <c r="D1260" s="13" t="s">
        <v>1301</v>
      </c>
    </row>
    <row r="1261" spans="3:4">
      <c r="C1261" s="12" t="s">
        <v>305</v>
      </c>
      <c r="D1261" s="13" t="s">
        <v>540</v>
      </c>
    </row>
    <row r="1262" spans="3:4">
      <c r="C1262" s="12" t="s">
        <v>305</v>
      </c>
      <c r="D1262" s="13" t="s">
        <v>1550</v>
      </c>
    </row>
    <row r="1263" spans="3:4">
      <c r="C1263" s="12" t="s">
        <v>305</v>
      </c>
      <c r="D1263" s="13" t="s">
        <v>1551</v>
      </c>
    </row>
    <row r="1264" spans="3:4">
      <c r="C1264" s="12" t="s">
        <v>305</v>
      </c>
      <c r="D1264" s="13" t="s">
        <v>1552</v>
      </c>
    </row>
    <row r="1265" spans="3:4">
      <c r="C1265" s="12" t="s">
        <v>305</v>
      </c>
      <c r="D1265" s="13" t="s">
        <v>1553</v>
      </c>
    </row>
    <row r="1266" spans="3:4">
      <c r="C1266" s="12" t="s">
        <v>305</v>
      </c>
      <c r="D1266" s="13" t="s">
        <v>1554</v>
      </c>
    </row>
    <row r="1267" spans="3:4">
      <c r="C1267" s="12" t="s">
        <v>305</v>
      </c>
      <c r="D1267" s="13" t="s">
        <v>1555</v>
      </c>
    </row>
    <row r="1268" spans="3:4">
      <c r="C1268" s="12" t="s">
        <v>305</v>
      </c>
      <c r="D1268" s="13" t="s">
        <v>1556</v>
      </c>
    </row>
    <row r="1269" spans="3:4">
      <c r="C1269" s="12" t="s">
        <v>305</v>
      </c>
      <c r="D1269" s="13" t="s">
        <v>1557</v>
      </c>
    </row>
    <row r="1270" spans="3:4">
      <c r="C1270" s="12" t="s">
        <v>305</v>
      </c>
      <c r="D1270" s="13" t="s">
        <v>1558</v>
      </c>
    </row>
    <row r="1271" spans="3:4">
      <c r="C1271" s="12" t="s">
        <v>305</v>
      </c>
      <c r="D1271" s="13" t="s">
        <v>1559</v>
      </c>
    </row>
    <row r="1272" spans="3:4">
      <c r="C1272" s="12" t="s">
        <v>305</v>
      </c>
      <c r="D1272" s="13" t="s">
        <v>1560</v>
      </c>
    </row>
    <row r="1273" spans="3:4">
      <c r="C1273" s="12" t="s">
        <v>305</v>
      </c>
      <c r="D1273" s="13" t="s">
        <v>1561</v>
      </c>
    </row>
    <row r="1274" spans="3:4">
      <c r="C1274" s="12" t="s">
        <v>307</v>
      </c>
      <c r="D1274" s="13" t="s">
        <v>1562</v>
      </c>
    </row>
    <row r="1275" spans="3:4">
      <c r="C1275" s="12" t="s">
        <v>307</v>
      </c>
      <c r="D1275" s="13" t="s">
        <v>1563</v>
      </c>
    </row>
    <row r="1276" spans="3:4">
      <c r="C1276" s="12" t="s">
        <v>307</v>
      </c>
      <c r="D1276" s="13" t="s">
        <v>1564</v>
      </c>
    </row>
    <row r="1277" spans="3:4">
      <c r="C1277" s="12" t="s">
        <v>307</v>
      </c>
      <c r="D1277" s="13" t="s">
        <v>1565</v>
      </c>
    </row>
    <row r="1278" spans="3:4">
      <c r="C1278" s="12" t="s">
        <v>307</v>
      </c>
      <c r="D1278" s="13" t="s">
        <v>1566</v>
      </c>
    </row>
    <row r="1279" spans="3:4">
      <c r="C1279" s="12" t="s">
        <v>307</v>
      </c>
      <c r="D1279" s="13" t="s">
        <v>1567</v>
      </c>
    </row>
    <row r="1280" spans="3:4">
      <c r="C1280" s="12" t="s">
        <v>307</v>
      </c>
      <c r="D1280" s="13" t="s">
        <v>1568</v>
      </c>
    </row>
    <row r="1281" spans="3:4">
      <c r="C1281" s="12" t="s">
        <v>307</v>
      </c>
      <c r="D1281" s="13" t="s">
        <v>1569</v>
      </c>
    </row>
    <row r="1282" spans="3:4">
      <c r="C1282" s="12" t="s">
        <v>307</v>
      </c>
      <c r="D1282" s="13" t="s">
        <v>1570</v>
      </c>
    </row>
    <row r="1283" spans="3:4">
      <c r="C1283" s="12" t="s">
        <v>307</v>
      </c>
      <c r="D1283" s="13" t="s">
        <v>1571</v>
      </c>
    </row>
    <row r="1284" spans="3:4">
      <c r="C1284" s="12" t="s">
        <v>307</v>
      </c>
      <c r="D1284" s="13" t="s">
        <v>1572</v>
      </c>
    </row>
    <row r="1285" spans="3:4">
      <c r="C1285" s="12" t="s">
        <v>307</v>
      </c>
      <c r="D1285" s="13" t="s">
        <v>1573</v>
      </c>
    </row>
    <row r="1286" spans="3:4">
      <c r="C1286" s="12" t="s">
        <v>307</v>
      </c>
      <c r="D1286" s="13" t="s">
        <v>1574</v>
      </c>
    </row>
    <row r="1287" spans="3:4">
      <c r="C1287" s="12" t="s">
        <v>307</v>
      </c>
      <c r="D1287" s="13" t="s">
        <v>1575</v>
      </c>
    </row>
    <row r="1288" spans="3:4">
      <c r="C1288" s="12" t="s">
        <v>307</v>
      </c>
      <c r="D1288" s="13" t="s">
        <v>692</v>
      </c>
    </row>
    <row r="1289" spans="3:4">
      <c r="C1289" s="12" t="s">
        <v>307</v>
      </c>
      <c r="D1289" s="13" t="s">
        <v>1576</v>
      </c>
    </row>
    <row r="1290" spans="3:4">
      <c r="C1290" s="12" t="s">
        <v>307</v>
      </c>
      <c r="D1290" s="13" t="s">
        <v>1577</v>
      </c>
    </row>
    <row r="1291" spans="3:4">
      <c r="C1291" s="12" t="s">
        <v>307</v>
      </c>
      <c r="D1291" s="13" t="s">
        <v>1478</v>
      </c>
    </row>
    <row r="1292" spans="3:4">
      <c r="C1292" s="12" t="s">
        <v>307</v>
      </c>
      <c r="D1292" s="13" t="s">
        <v>1578</v>
      </c>
    </row>
    <row r="1293" spans="3:4">
      <c r="C1293" s="12" t="s">
        <v>310</v>
      </c>
      <c r="D1293" s="13" t="s">
        <v>1579</v>
      </c>
    </row>
    <row r="1294" spans="3:4">
      <c r="C1294" s="12" t="s">
        <v>310</v>
      </c>
      <c r="D1294" s="13" t="s">
        <v>1580</v>
      </c>
    </row>
    <row r="1295" spans="3:4">
      <c r="C1295" s="12" t="s">
        <v>310</v>
      </c>
      <c r="D1295" s="13" t="s">
        <v>1581</v>
      </c>
    </row>
    <row r="1296" spans="3:4">
      <c r="C1296" s="12" t="s">
        <v>310</v>
      </c>
      <c r="D1296" s="13" t="s">
        <v>1582</v>
      </c>
    </row>
    <row r="1297" spans="3:4">
      <c r="C1297" s="12" t="s">
        <v>310</v>
      </c>
      <c r="D1297" s="13" t="s">
        <v>1583</v>
      </c>
    </row>
    <row r="1298" spans="3:4">
      <c r="C1298" s="12" t="s">
        <v>310</v>
      </c>
      <c r="D1298" s="13" t="s">
        <v>1584</v>
      </c>
    </row>
    <row r="1299" spans="3:4">
      <c r="C1299" s="12" t="s">
        <v>310</v>
      </c>
      <c r="D1299" s="13" t="s">
        <v>1585</v>
      </c>
    </row>
    <row r="1300" spans="3:4">
      <c r="C1300" s="12" t="s">
        <v>310</v>
      </c>
      <c r="D1300" s="13" t="s">
        <v>1586</v>
      </c>
    </row>
    <row r="1301" spans="3:4">
      <c r="C1301" s="12" t="s">
        <v>310</v>
      </c>
      <c r="D1301" s="13" t="s">
        <v>1587</v>
      </c>
    </row>
    <row r="1302" spans="3:4">
      <c r="C1302" s="12" t="s">
        <v>310</v>
      </c>
      <c r="D1302" s="13" t="s">
        <v>1588</v>
      </c>
    </row>
    <row r="1303" spans="3:4">
      <c r="C1303" s="12" t="s">
        <v>310</v>
      </c>
      <c r="D1303" s="13" t="s">
        <v>1589</v>
      </c>
    </row>
    <row r="1304" spans="3:4">
      <c r="C1304" s="12" t="s">
        <v>310</v>
      </c>
      <c r="D1304" s="13" t="s">
        <v>871</v>
      </c>
    </row>
    <row r="1305" spans="3:4">
      <c r="C1305" s="12" t="s">
        <v>310</v>
      </c>
      <c r="D1305" s="13" t="s">
        <v>1590</v>
      </c>
    </row>
    <row r="1306" spans="3:4">
      <c r="C1306" s="12" t="s">
        <v>310</v>
      </c>
      <c r="D1306" s="13" t="s">
        <v>1591</v>
      </c>
    </row>
    <row r="1307" spans="3:4">
      <c r="C1307" s="12" t="s">
        <v>310</v>
      </c>
      <c r="D1307" s="13" t="s">
        <v>1592</v>
      </c>
    </row>
    <row r="1308" spans="3:4">
      <c r="C1308" s="12" t="s">
        <v>310</v>
      </c>
      <c r="D1308" s="13" t="s">
        <v>1593</v>
      </c>
    </row>
    <row r="1309" spans="3:4">
      <c r="C1309" s="12" t="s">
        <v>310</v>
      </c>
      <c r="D1309" s="13" t="s">
        <v>1594</v>
      </c>
    </row>
    <row r="1310" spans="3:4">
      <c r="C1310" s="12" t="s">
        <v>310</v>
      </c>
      <c r="D1310" s="13" t="s">
        <v>1595</v>
      </c>
    </row>
    <row r="1311" spans="3:4">
      <c r="C1311" s="12" t="s">
        <v>310</v>
      </c>
      <c r="D1311" s="13" t="s">
        <v>1596</v>
      </c>
    </row>
    <row r="1312" spans="3:4">
      <c r="C1312" s="12" t="s">
        <v>313</v>
      </c>
      <c r="D1312" s="13" t="s">
        <v>1078</v>
      </c>
    </row>
    <row r="1313" spans="3:4">
      <c r="C1313" s="12" t="s">
        <v>313</v>
      </c>
      <c r="D1313" s="13" t="s">
        <v>1597</v>
      </c>
    </row>
    <row r="1314" spans="3:4">
      <c r="C1314" s="12" t="s">
        <v>313</v>
      </c>
      <c r="D1314" s="13" t="s">
        <v>1598</v>
      </c>
    </row>
    <row r="1315" spans="3:4">
      <c r="C1315" s="12" t="s">
        <v>313</v>
      </c>
      <c r="D1315" s="13" t="s">
        <v>1599</v>
      </c>
    </row>
    <row r="1316" spans="3:4">
      <c r="C1316" s="12" t="s">
        <v>313</v>
      </c>
      <c r="D1316" s="13" t="s">
        <v>1600</v>
      </c>
    </row>
    <row r="1317" spans="3:4">
      <c r="C1317" s="12" t="s">
        <v>313</v>
      </c>
      <c r="D1317" s="13" t="s">
        <v>1601</v>
      </c>
    </row>
    <row r="1318" spans="3:4">
      <c r="C1318" s="12" t="s">
        <v>313</v>
      </c>
      <c r="D1318" s="13" t="s">
        <v>1602</v>
      </c>
    </row>
    <row r="1319" spans="3:4">
      <c r="C1319" s="12" t="s">
        <v>313</v>
      </c>
      <c r="D1319" s="13" t="s">
        <v>1603</v>
      </c>
    </row>
    <row r="1320" spans="3:4">
      <c r="C1320" s="12" t="s">
        <v>313</v>
      </c>
      <c r="D1320" s="13" t="s">
        <v>1604</v>
      </c>
    </row>
    <row r="1321" spans="3:4">
      <c r="C1321" s="12" t="s">
        <v>313</v>
      </c>
      <c r="D1321" s="13" t="s">
        <v>1605</v>
      </c>
    </row>
    <row r="1322" spans="3:4">
      <c r="C1322" s="12" t="s">
        <v>313</v>
      </c>
      <c r="D1322" s="13" t="s">
        <v>1606</v>
      </c>
    </row>
    <row r="1323" spans="3:4">
      <c r="C1323" s="12" t="s">
        <v>313</v>
      </c>
      <c r="D1323" s="13" t="s">
        <v>1607</v>
      </c>
    </row>
    <row r="1324" spans="3:4">
      <c r="C1324" s="12" t="s">
        <v>313</v>
      </c>
      <c r="D1324" s="13" t="s">
        <v>1608</v>
      </c>
    </row>
    <row r="1325" spans="3:4">
      <c r="C1325" s="12" t="s">
        <v>313</v>
      </c>
      <c r="D1325" s="13" t="s">
        <v>1609</v>
      </c>
    </row>
    <row r="1326" spans="3:4">
      <c r="C1326" s="12" t="s">
        <v>313</v>
      </c>
      <c r="D1326" s="13" t="s">
        <v>1610</v>
      </c>
    </row>
    <row r="1327" spans="3:4">
      <c r="C1327" s="12" t="s">
        <v>313</v>
      </c>
      <c r="D1327" s="13" t="s">
        <v>1611</v>
      </c>
    </row>
    <row r="1328" spans="3:4">
      <c r="C1328" s="12" t="s">
        <v>313</v>
      </c>
      <c r="D1328" s="13" t="s">
        <v>1612</v>
      </c>
    </row>
    <row r="1329" spans="3:4">
      <c r="C1329" s="12" t="s">
        <v>313</v>
      </c>
      <c r="D1329" s="13" t="s">
        <v>1613</v>
      </c>
    </row>
    <row r="1330" spans="3:4">
      <c r="C1330" s="12" t="s">
        <v>313</v>
      </c>
      <c r="D1330" s="13" t="s">
        <v>1614</v>
      </c>
    </row>
    <row r="1331" spans="3:4">
      <c r="C1331" s="12" t="s">
        <v>313</v>
      </c>
      <c r="D1331" s="13" t="s">
        <v>1615</v>
      </c>
    </row>
    <row r="1332" spans="3:4">
      <c r="C1332" s="12" t="s">
        <v>313</v>
      </c>
      <c r="D1332" s="13" t="s">
        <v>1616</v>
      </c>
    </row>
    <row r="1333" spans="3:4">
      <c r="C1333" s="12" t="s">
        <v>313</v>
      </c>
      <c r="D1333" s="13" t="s">
        <v>1617</v>
      </c>
    </row>
    <row r="1334" spans="3:4">
      <c r="C1334" s="12" t="s">
        <v>313</v>
      </c>
      <c r="D1334" s="13" t="s">
        <v>1618</v>
      </c>
    </row>
    <row r="1335" spans="3:4">
      <c r="C1335" s="12" t="s">
        <v>313</v>
      </c>
      <c r="D1335" s="13" t="s">
        <v>1619</v>
      </c>
    </row>
    <row r="1336" spans="3:4">
      <c r="C1336" s="12" t="s">
        <v>313</v>
      </c>
      <c r="D1336" s="13" t="s">
        <v>1620</v>
      </c>
    </row>
    <row r="1337" spans="3:4">
      <c r="C1337" s="12" t="s">
        <v>313</v>
      </c>
      <c r="D1337" s="13" t="s">
        <v>1621</v>
      </c>
    </row>
    <row r="1338" spans="3:4">
      <c r="C1338" s="12" t="s">
        <v>313</v>
      </c>
      <c r="D1338" s="13" t="s">
        <v>1622</v>
      </c>
    </row>
    <row r="1339" spans="3:4">
      <c r="C1339" s="12" t="s">
        <v>316</v>
      </c>
      <c r="D1339" s="13" t="s">
        <v>533</v>
      </c>
    </row>
    <row r="1340" spans="3:4">
      <c r="C1340" s="12" t="s">
        <v>316</v>
      </c>
      <c r="D1340" s="13" t="s">
        <v>1623</v>
      </c>
    </row>
    <row r="1341" spans="3:4">
      <c r="C1341" s="12" t="s">
        <v>316</v>
      </c>
      <c r="D1341" s="13" t="s">
        <v>1624</v>
      </c>
    </row>
    <row r="1342" spans="3:4">
      <c r="C1342" s="12" t="s">
        <v>316</v>
      </c>
      <c r="D1342" s="13" t="s">
        <v>1625</v>
      </c>
    </row>
    <row r="1343" spans="3:4">
      <c r="C1343" s="12" t="s">
        <v>316</v>
      </c>
      <c r="D1343" s="13" t="s">
        <v>1626</v>
      </c>
    </row>
    <row r="1344" spans="3:4">
      <c r="C1344" s="12" t="s">
        <v>316</v>
      </c>
      <c r="D1344" s="13" t="s">
        <v>1627</v>
      </c>
    </row>
    <row r="1345" spans="3:4">
      <c r="C1345" s="12" t="s">
        <v>316</v>
      </c>
      <c r="D1345" s="13" t="s">
        <v>330</v>
      </c>
    </row>
    <row r="1346" spans="3:4">
      <c r="C1346" s="12" t="s">
        <v>316</v>
      </c>
      <c r="D1346" s="13" t="s">
        <v>1628</v>
      </c>
    </row>
    <row r="1347" spans="3:4">
      <c r="C1347" s="12" t="s">
        <v>316</v>
      </c>
      <c r="D1347" s="13" t="s">
        <v>1629</v>
      </c>
    </row>
    <row r="1348" spans="3:4">
      <c r="C1348" s="12" t="s">
        <v>316</v>
      </c>
      <c r="D1348" s="13" t="s">
        <v>1630</v>
      </c>
    </row>
    <row r="1349" spans="3:4">
      <c r="C1349" s="12" t="s">
        <v>316</v>
      </c>
      <c r="D1349" s="13" t="s">
        <v>1079</v>
      </c>
    </row>
    <row r="1350" spans="3:4">
      <c r="C1350" s="12" t="s">
        <v>316</v>
      </c>
      <c r="D1350" s="13" t="s">
        <v>1081</v>
      </c>
    </row>
    <row r="1351" spans="3:4">
      <c r="C1351" s="12" t="s">
        <v>316</v>
      </c>
      <c r="D1351" s="13" t="s">
        <v>1631</v>
      </c>
    </row>
    <row r="1352" spans="3:4">
      <c r="C1352" s="12" t="s">
        <v>316</v>
      </c>
      <c r="D1352" s="13" t="s">
        <v>1632</v>
      </c>
    </row>
    <row r="1353" spans="3:4">
      <c r="C1353" s="12" t="s">
        <v>316</v>
      </c>
      <c r="D1353" s="13" t="s">
        <v>535</v>
      </c>
    </row>
    <row r="1354" spans="3:4">
      <c r="C1354" s="12" t="s">
        <v>316</v>
      </c>
      <c r="D1354" s="13" t="s">
        <v>1083</v>
      </c>
    </row>
    <row r="1355" spans="3:4">
      <c r="C1355" s="12" t="s">
        <v>316</v>
      </c>
      <c r="D1355" s="13" t="s">
        <v>1633</v>
      </c>
    </row>
    <row r="1356" spans="3:4">
      <c r="C1356" s="12" t="s">
        <v>316</v>
      </c>
      <c r="D1356" s="13" t="s">
        <v>1086</v>
      </c>
    </row>
    <row r="1357" spans="3:4">
      <c r="C1357" s="12" t="s">
        <v>316</v>
      </c>
      <c r="D1357" s="13" t="s">
        <v>1634</v>
      </c>
    </row>
    <row r="1358" spans="3:4">
      <c r="C1358" s="12" t="s">
        <v>316</v>
      </c>
      <c r="D1358" s="13" t="s">
        <v>1635</v>
      </c>
    </row>
    <row r="1359" spans="3:4">
      <c r="C1359" s="12" t="s">
        <v>316</v>
      </c>
      <c r="D1359" s="13" t="s">
        <v>1636</v>
      </c>
    </row>
    <row r="1360" spans="3:4">
      <c r="C1360" s="12" t="s">
        <v>316</v>
      </c>
      <c r="D1360" s="13" t="s">
        <v>1637</v>
      </c>
    </row>
    <row r="1361" spans="3:4">
      <c r="C1361" s="12" t="s">
        <v>316</v>
      </c>
      <c r="D1361" s="13" t="s">
        <v>1638</v>
      </c>
    </row>
    <row r="1362" spans="3:4">
      <c r="C1362" s="12" t="s">
        <v>319</v>
      </c>
      <c r="D1362" s="13" t="s">
        <v>1639</v>
      </c>
    </row>
    <row r="1363" spans="3:4">
      <c r="C1363" s="12" t="s">
        <v>319</v>
      </c>
      <c r="D1363" s="13" t="s">
        <v>1640</v>
      </c>
    </row>
    <row r="1364" spans="3:4">
      <c r="C1364" s="12" t="s">
        <v>319</v>
      </c>
      <c r="D1364" s="13" t="s">
        <v>1641</v>
      </c>
    </row>
    <row r="1365" spans="3:4">
      <c r="C1365" s="12" t="s">
        <v>319</v>
      </c>
      <c r="D1365" s="13" t="s">
        <v>1642</v>
      </c>
    </row>
    <row r="1366" spans="3:4">
      <c r="C1366" s="12" t="s">
        <v>319</v>
      </c>
      <c r="D1366" s="13" t="s">
        <v>1643</v>
      </c>
    </row>
    <row r="1367" spans="3:4">
      <c r="C1367" s="12" t="s">
        <v>319</v>
      </c>
      <c r="D1367" s="13" t="s">
        <v>1644</v>
      </c>
    </row>
    <row r="1368" spans="3:4">
      <c r="C1368" s="12" t="s">
        <v>319</v>
      </c>
      <c r="D1368" s="13" t="s">
        <v>1645</v>
      </c>
    </row>
    <row r="1369" spans="3:4">
      <c r="C1369" s="12" t="s">
        <v>319</v>
      </c>
      <c r="D1369" s="13" t="s">
        <v>1646</v>
      </c>
    </row>
    <row r="1370" spans="3:4">
      <c r="C1370" s="12" t="s">
        <v>319</v>
      </c>
      <c r="D1370" s="13" t="s">
        <v>1647</v>
      </c>
    </row>
    <row r="1371" spans="3:4">
      <c r="C1371" s="12" t="s">
        <v>319</v>
      </c>
      <c r="D1371" s="13" t="s">
        <v>1648</v>
      </c>
    </row>
    <row r="1372" spans="3:4">
      <c r="C1372" s="12" t="s">
        <v>319</v>
      </c>
      <c r="D1372" s="13" t="s">
        <v>1649</v>
      </c>
    </row>
    <row r="1373" spans="3:4">
      <c r="C1373" s="12" t="s">
        <v>319</v>
      </c>
      <c r="D1373" s="13" t="s">
        <v>1088</v>
      </c>
    </row>
    <row r="1374" spans="3:4">
      <c r="C1374" s="12" t="s">
        <v>319</v>
      </c>
      <c r="D1374" s="13" t="s">
        <v>1650</v>
      </c>
    </row>
    <row r="1375" spans="3:4">
      <c r="C1375" s="12" t="s">
        <v>319</v>
      </c>
      <c r="D1375" s="13" t="s">
        <v>1651</v>
      </c>
    </row>
    <row r="1376" spans="3:4">
      <c r="C1376" s="12" t="s">
        <v>319</v>
      </c>
      <c r="D1376" s="13" t="s">
        <v>1652</v>
      </c>
    </row>
    <row r="1377" spans="3:4">
      <c r="C1377" s="12" t="s">
        <v>319</v>
      </c>
      <c r="D1377" s="13" t="s">
        <v>1653</v>
      </c>
    </row>
    <row r="1378" spans="3:4">
      <c r="C1378" s="12" t="s">
        <v>319</v>
      </c>
      <c r="D1378" s="13" t="s">
        <v>1654</v>
      </c>
    </row>
    <row r="1379" spans="3:4">
      <c r="C1379" s="12" t="s">
        <v>319</v>
      </c>
      <c r="D1379" s="13" t="s">
        <v>1655</v>
      </c>
    </row>
    <row r="1380" spans="3:4">
      <c r="C1380" s="12" t="s">
        <v>319</v>
      </c>
      <c r="D1380" s="13" t="s">
        <v>1656</v>
      </c>
    </row>
    <row r="1381" spans="3:4">
      <c r="C1381" s="12" t="s">
        <v>322</v>
      </c>
      <c r="D1381" s="13" t="s">
        <v>1089</v>
      </c>
    </row>
    <row r="1382" spans="3:4">
      <c r="C1382" s="12" t="s">
        <v>322</v>
      </c>
      <c r="D1382" s="13" t="s">
        <v>1657</v>
      </c>
    </row>
    <row r="1383" spans="3:4">
      <c r="C1383" s="12" t="s">
        <v>322</v>
      </c>
      <c r="D1383" s="13" t="s">
        <v>1658</v>
      </c>
    </row>
    <row r="1384" spans="3:4">
      <c r="C1384" s="12" t="s">
        <v>322</v>
      </c>
      <c r="D1384" s="13" t="s">
        <v>1659</v>
      </c>
    </row>
    <row r="1385" spans="3:4">
      <c r="C1385" s="12" t="s">
        <v>322</v>
      </c>
      <c r="D1385" s="13" t="s">
        <v>1660</v>
      </c>
    </row>
    <row r="1386" spans="3:4">
      <c r="C1386" s="12" t="s">
        <v>322</v>
      </c>
      <c r="D1386" s="13" t="s">
        <v>1661</v>
      </c>
    </row>
    <row r="1387" spans="3:4">
      <c r="C1387" s="12" t="s">
        <v>322</v>
      </c>
      <c r="D1387" s="13" t="s">
        <v>1662</v>
      </c>
    </row>
    <row r="1388" spans="3:4">
      <c r="C1388" s="12" t="s">
        <v>322</v>
      </c>
      <c r="D1388" s="13" t="s">
        <v>1663</v>
      </c>
    </row>
    <row r="1389" spans="3:4">
      <c r="C1389" s="12" t="s">
        <v>322</v>
      </c>
      <c r="D1389" s="13" t="s">
        <v>1664</v>
      </c>
    </row>
    <row r="1390" spans="3:4">
      <c r="C1390" s="12" t="s">
        <v>322</v>
      </c>
      <c r="D1390" s="13" t="s">
        <v>1665</v>
      </c>
    </row>
    <row r="1391" spans="3:4">
      <c r="C1391" s="12" t="s">
        <v>322</v>
      </c>
      <c r="D1391" s="13" t="s">
        <v>1666</v>
      </c>
    </row>
    <row r="1392" spans="3:4">
      <c r="C1392" s="12" t="s">
        <v>322</v>
      </c>
      <c r="D1392" s="13" t="s">
        <v>1667</v>
      </c>
    </row>
    <row r="1393" spans="3:4">
      <c r="C1393" s="12" t="s">
        <v>322</v>
      </c>
      <c r="D1393" s="13" t="s">
        <v>1668</v>
      </c>
    </row>
    <row r="1394" spans="3:4">
      <c r="C1394" s="12" t="s">
        <v>322</v>
      </c>
      <c r="D1394" s="13" t="s">
        <v>1669</v>
      </c>
    </row>
    <row r="1395" spans="3:4">
      <c r="C1395" s="12" t="s">
        <v>322</v>
      </c>
      <c r="D1395" s="13" t="s">
        <v>1670</v>
      </c>
    </row>
    <row r="1396" spans="3:4">
      <c r="C1396" s="12" t="s">
        <v>322</v>
      </c>
      <c r="D1396" s="13" t="s">
        <v>1671</v>
      </c>
    </row>
    <row r="1397" spans="3:4">
      <c r="C1397" s="12" t="s">
        <v>322</v>
      </c>
      <c r="D1397" s="13" t="s">
        <v>1672</v>
      </c>
    </row>
    <row r="1398" spans="3:4">
      <c r="C1398" s="12" t="s">
        <v>322</v>
      </c>
      <c r="D1398" s="13" t="s">
        <v>1673</v>
      </c>
    </row>
    <row r="1399" spans="3:4">
      <c r="C1399" s="12" t="s">
        <v>322</v>
      </c>
      <c r="D1399" s="13" t="s">
        <v>1674</v>
      </c>
    </row>
    <row r="1400" spans="3:4">
      <c r="C1400" s="12" t="s">
        <v>322</v>
      </c>
      <c r="D1400" s="13" t="s">
        <v>1675</v>
      </c>
    </row>
    <row r="1401" spans="3:4">
      <c r="C1401" s="12" t="s">
        <v>322</v>
      </c>
      <c r="D1401" s="13" t="s">
        <v>1676</v>
      </c>
    </row>
    <row r="1402" spans="3:4">
      <c r="C1402" s="12" t="s">
        <v>322</v>
      </c>
      <c r="D1402" s="13" t="s">
        <v>1677</v>
      </c>
    </row>
    <row r="1403" spans="3:4">
      <c r="C1403" s="12" t="s">
        <v>322</v>
      </c>
      <c r="D1403" s="13" t="s">
        <v>1678</v>
      </c>
    </row>
    <row r="1404" spans="3:4">
      <c r="C1404" s="12" t="s">
        <v>322</v>
      </c>
      <c r="D1404" s="13" t="s">
        <v>1679</v>
      </c>
    </row>
    <row r="1405" spans="3:4">
      <c r="C1405" s="12" t="s">
        <v>325</v>
      </c>
      <c r="D1405" s="13" t="s">
        <v>1091</v>
      </c>
    </row>
    <row r="1406" spans="3:4">
      <c r="C1406" s="12" t="s">
        <v>325</v>
      </c>
      <c r="D1406" s="13" t="s">
        <v>1680</v>
      </c>
    </row>
    <row r="1407" spans="3:4">
      <c r="C1407" s="12" t="s">
        <v>325</v>
      </c>
      <c r="D1407" s="13" t="s">
        <v>1681</v>
      </c>
    </row>
    <row r="1408" spans="3:4">
      <c r="C1408" s="12" t="s">
        <v>325</v>
      </c>
      <c r="D1408" s="13" t="s">
        <v>1682</v>
      </c>
    </row>
    <row r="1409" spans="3:4">
      <c r="C1409" s="12" t="s">
        <v>325</v>
      </c>
      <c r="D1409" s="13" t="s">
        <v>1683</v>
      </c>
    </row>
    <row r="1410" spans="3:4">
      <c r="C1410" s="12" t="s">
        <v>325</v>
      </c>
      <c r="D1410" s="13" t="s">
        <v>1684</v>
      </c>
    </row>
    <row r="1411" spans="3:4">
      <c r="C1411" s="12" t="s">
        <v>325</v>
      </c>
      <c r="D1411" s="13" t="s">
        <v>1685</v>
      </c>
    </row>
    <row r="1412" spans="3:4">
      <c r="C1412" s="12" t="s">
        <v>325</v>
      </c>
      <c r="D1412" s="13" t="s">
        <v>1686</v>
      </c>
    </row>
    <row r="1413" spans="3:4">
      <c r="C1413" s="12" t="s">
        <v>325</v>
      </c>
      <c r="D1413" s="13" t="s">
        <v>1687</v>
      </c>
    </row>
    <row r="1414" spans="3:4">
      <c r="C1414" s="12" t="s">
        <v>325</v>
      </c>
      <c r="D1414" s="13" t="s">
        <v>1688</v>
      </c>
    </row>
    <row r="1415" spans="3:4">
      <c r="C1415" s="12" t="s">
        <v>325</v>
      </c>
      <c r="D1415" s="13" t="s">
        <v>1689</v>
      </c>
    </row>
    <row r="1416" spans="3:4">
      <c r="C1416" s="12" t="s">
        <v>325</v>
      </c>
      <c r="D1416" s="13" t="s">
        <v>1690</v>
      </c>
    </row>
    <row r="1417" spans="3:4">
      <c r="C1417" s="12" t="s">
        <v>325</v>
      </c>
      <c r="D1417" s="13" t="s">
        <v>1691</v>
      </c>
    </row>
    <row r="1418" spans="3:4">
      <c r="C1418" s="12" t="s">
        <v>325</v>
      </c>
      <c r="D1418" s="13" t="s">
        <v>1692</v>
      </c>
    </row>
    <row r="1419" spans="3:4">
      <c r="C1419" s="12" t="s">
        <v>325</v>
      </c>
      <c r="D1419" s="13" t="s">
        <v>1693</v>
      </c>
    </row>
    <row r="1420" spans="3:4">
      <c r="C1420" s="12" t="s">
        <v>325</v>
      </c>
      <c r="D1420" s="13" t="s">
        <v>1694</v>
      </c>
    </row>
    <row r="1421" spans="3:4">
      <c r="C1421" s="12" t="s">
        <v>325</v>
      </c>
      <c r="D1421" s="13" t="s">
        <v>1695</v>
      </c>
    </row>
    <row r="1422" spans="3:4">
      <c r="C1422" s="12" t="s">
        <v>328</v>
      </c>
      <c r="D1422" s="13" t="s">
        <v>1696</v>
      </c>
    </row>
    <row r="1423" spans="3:4">
      <c r="C1423" s="12" t="s">
        <v>328</v>
      </c>
      <c r="D1423" s="13" t="s">
        <v>1697</v>
      </c>
    </row>
    <row r="1424" spans="3:4">
      <c r="C1424" s="12" t="s">
        <v>328</v>
      </c>
      <c r="D1424" s="13" t="s">
        <v>1698</v>
      </c>
    </row>
    <row r="1425" spans="3:4">
      <c r="C1425" s="12" t="s">
        <v>328</v>
      </c>
      <c r="D1425" s="13" t="s">
        <v>1699</v>
      </c>
    </row>
    <row r="1426" spans="3:4">
      <c r="C1426" s="12" t="s">
        <v>328</v>
      </c>
      <c r="D1426" s="13" t="s">
        <v>1700</v>
      </c>
    </row>
    <row r="1427" spans="3:4">
      <c r="C1427" s="12" t="s">
        <v>328</v>
      </c>
      <c r="D1427" s="13" t="s">
        <v>1701</v>
      </c>
    </row>
    <row r="1428" spans="3:4">
      <c r="C1428" s="12" t="s">
        <v>328</v>
      </c>
      <c r="D1428" s="13" t="s">
        <v>1702</v>
      </c>
    </row>
    <row r="1429" spans="3:4">
      <c r="C1429" s="12" t="s">
        <v>328</v>
      </c>
      <c r="D1429" s="13" t="s">
        <v>1703</v>
      </c>
    </row>
    <row r="1430" spans="3:4">
      <c r="C1430" s="12" t="s">
        <v>328</v>
      </c>
      <c r="D1430" s="13" t="s">
        <v>1704</v>
      </c>
    </row>
    <row r="1431" spans="3:4">
      <c r="C1431" s="12" t="s">
        <v>328</v>
      </c>
      <c r="D1431" s="13" t="s">
        <v>1705</v>
      </c>
    </row>
    <row r="1432" spans="3:4">
      <c r="C1432" s="12" t="s">
        <v>328</v>
      </c>
      <c r="D1432" s="13" t="s">
        <v>1706</v>
      </c>
    </row>
    <row r="1433" spans="3:4">
      <c r="C1433" s="12" t="s">
        <v>328</v>
      </c>
      <c r="D1433" s="13" t="s">
        <v>1707</v>
      </c>
    </row>
    <row r="1434" spans="3:4">
      <c r="C1434" s="12" t="s">
        <v>328</v>
      </c>
      <c r="D1434" s="13" t="s">
        <v>1708</v>
      </c>
    </row>
    <row r="1435" spans="3:4">
      <c r="C1435" s="12" t="s">
        <v>328</v>
      </c>
      <c r="D1435" s="13" t="s">
        <v>329</v>
      </c>
    </row>
    <row r="1436" spans="3:4">
      <c r="C1436" s="12" t="s">
        <v>328</v>
      </c>
      <c r="D1436" s="13" t="s">
        <v>1709</v>
      </c>
    </row>
    <row r="1437" spans="3:4">
      <c r="C1437" s="12" t="s">
        <v>328</v>
      </c>
      <c r="D1437" s="13" t="s">
        <v>1710</v>
      </c>
    </row>
    <row r="1438" spans="3:4">
      <c r="C1438" s="12" t="s">
        <v>328</v>
      </c>
      <c r="D1438" s="13" t="s">
        <v>1711</v>
      </c>
    </row>
    <row r="1439" spans="3:4">
      <c r="C1439" s="12" t="s">
        <v>328</v>
      </c>
      <c r="D1439" s="13" t="s">
        <v>1712</v>
      </c>
    </row>
    <row r="1440" spans="3:4">
      <c r="C1440" s="12" t="s">
        <v>328</v>
      </c>
      <c r="D1440" s="13" t="s">
        <v>1713</v>
      </c>
    </row>
    <row r="1441" spans="3:4">
      <c r="C1441" s="12" t="s">
        <v>328</v>
      </c>
      <c r="D1441" s="13" t="s">
        <v>1714</v>
      </c>
    </row>
    <row r="1442" spans="3:4">
      <c r="C1442" s="12" t="s">
        <v>331</v>
      </c>
      <c r="D1442" s="13" t="s">
        <v>1715</v>
      </c>
    </row>
    <row r="1443" spans="3:4">
      <c r="C1443" s="12" t="s">
        <v>331</v>
      </c>
      <c r="D1443" s="13" t="s">
        <v>1716</v>
      </c>
    </row>
    <row r="1444" spans="3:4">
      <c r="C1444" s="12" t="s">
        <v>331</v>
      </c>
      <c r="D1444" s="13" t="s">
        <v>1717</v>
      </c>
    </row>
    <row r="1445" spans="3:4">
      <c r="C1445" s="12" t="s">
        <v>331</v>
      </c>
      <c r="D1445" s="13" t="s">
        <v>1718</v>
      </c>
    </row>
    <row r="1446" spans="3:4">
      <c r="C1446" s="12" t="s">
        <v>331</v>
      </c>
      <c r="D1446" s="13" t="s">
        <v>1719</v>
      </c>
    </row>
    <row r="1447" spans="3:4">
      <c r="C1447" s="12" t="s">
        <v>331</v>
      </c>
      <c r="D1447" s="13" t="s">
        <v>1720</v>
      </c>
    </row>
    <row r="1448" spans="3:4">
      <c r="C1448" s="12" t="s">
        <v>331</v>
      </c>
      <c r="D1448" s="13" t="s">
        <v>1721</v>
      </c>
    </row>
    <row r="1449" spans="3:4">
      <c r="C1449" s="12" t="s">
        <v>331</v>
      </c>
      <c r="D1449" s="13" t="s">
        <v>1722</v>
      </c>
    </row>
    <row r="1450" spans="3:4">
      <c r="C1450" s="12" t="s">
        <v>331</v>
      </c>
      <c r="D1450" s="13" t="s">
        <v>1723</v>
      </c>
    </row>
    <row r="1451" spans="3:4">
      <c r="C1451" s="12" t="s">
        <v>331</v>
      </c>
      <c r="D1451" s="13" t="s">
        <v>1724</v>
      </c>
    </row>
    <row r="1452" spans="3:4">
      <c r="C1452" s="12" t="s">
        <v>331</v>
      </c>
      <c r="D1452" s="13" t="s">
        <v>1725</v>
      </c>
    </row>
    <row r="1453" spans="3:4">
      <c r="C1453" s="12" t="s">
        <v>331</v>
      </c>
      <c r="D1453" s="13" t="s">
        <v>1726</v>
      </c>
    </row>
    <row r="1454" spans="3:4">
      <c r="C1454" s="12" t="s">
        <v>331</v>
      </c>
      <c r="D1454" s="13" t="s">
        <v>1727</v>
      </c>
    </row>
    <row r="1455" spans="3:4">
      <c r="C1455" s="12" t="s">
        <v>331</v>
      </c>
      <c r="D1455" s="13" t="s">
        <v>1728</v>
      </c>
    </row>
    <row r="1456" spans="3:4">
      <c r="C1456" s="12" t="s">
        <v>331</v>
      </c>
      <c r="D1456" s="13" t="s">
        <v>1729</v>
      </c>
    </row>
    <row r="1457" spans="3:4">
      <c r="C1457" s="12" t="s">
        <v>331</v>
      </c>
      <c r="D1457" s="13" t="s">
        <v>1730</v>
      </c>
    </row>
    <row r="1458" spans="3:4">
      <c r="C1458" s="12" t="s">
        <v>331</v>
      </c>
      <c r="D1458" s="13" t="s">
        <v>1731</v>
      </c>
    </row>
    <row r="1459" spans="3:4">
      <c r="C1459" s="12" t="s">
        <v>331</v>
      </c>
      <c r="D1459" s="13" t="s">
        <v>1732</v>
      </c>
    </row>
    <row r="1460" spans="3:4">
      <c r="C1460" s="12" t="s">
        <v>331</v>
      </c>
      <c r="D1460" s="13" t="s">
        <v>1733</v>
      </c>
    </row>
    <row r="1461" spans="3:4">
      <c r="C1461" s="12" t="s">
        <v>331</v>
      </c>
      <c r="D1461" s="13" t="s">
        <v>1734</v>
      </c>
    </row>
    <row r="1462" spans="3:4">
      <c r="C1462" s="12" t="s">
        <v>331</v>
      </c>
      <c r="D1462" s="13" t="s">
        <v>1735</v>
      </c>
    </row>
    <row r="1463" spans="3:4">
      <c r="C1463" s="12" t="s">
        <v>331</v>
      </c>
      <c r="D1463" s="13" t="s">
        <v>1736</v>
      </c>
    </row>
    <row r="1464" spans="3:4">
      <c r="C1464" s="12" t="s">
        <v>331</v>
      </c>
      <c r="D1464" s="13" t="s">
        <v>1737</v>
      </c>
    </row>
    <row r="1465" spans="3:4">
      <c r="C1465" s="12" t="s">
        <v>331</v>
      </c>
      <c r="D1465" s="13" t="s">
        <v>1738</v>
      </c>
    </row>
    <row r="1466" spans="3:4">
      <c r="C1466" s="12" t="s">
        <v>331</v>
      </c>
      <c r="D1466" s="13" t="s">
        <v>1739</v>
      </c>
    </row>
    <row r="1467" spans="3:4">
      <c r="C1467" s="12" t="s">
        <v>331</v>
      </c>
      <c r="D1467" s="13" t="s">
        <v>1740</v>
      </c>
    </row>
    <row r="1468" spans="3:4">
      <c r="C1468" s="12" t="s">
        <v>331</v>
      </c>
      <c r="D1468" s="13" t="s">
        <v>1741</v>
      </c>
    </row>
    <row r="1469" spans="3:4">
      <c r="C1469" s="12" t="s">
        <v>331</v>
      </c>
      <c r="D1469" s="13" t="s">
        <v>1742</v>
      </c>
    </row>
    <row r="1470" spans="3:4">
      <c r="C1470" s="12" t="s">
        <v>331</v>
      </c>
      <c r="D1470" s="13" t="s">
        <v>1743</v>
      </c>
    </row>
    <row r="1471" spans="3:4">
      <c r="C1471" s="12" t="s">
        <v>331</v>
      </c>
      <c r="D1471" s="13" t="s">
        <v>1744</v>
      </c>
    </row>
    <row r="1472" spans="3:4">
      <c r="C1472" s="12" t="s">
        <v>331</v>
      </c>
      <c r="D1472" s="13" t="s">
        <v>1745</v>
      </c>
    </row>
    <row r="1473" spans="3:4">
      <c r="C1473" s="12" t="s">
        <v>331</v>
      </c>
      <c r="D1473" s="13" t="s">
        <v>1746</v>
      </c>
    </row>
    <row r="1474" spans="3:4">
      <c r="C1474" s="12" t="s">
        <v>331</v>
      </c>
      <c r="D1474" s="13" t="s">
        <v>1747</v>
      </c>
    </row>
    <row r="1475" spans="3:4">
      <c r="C1475" s="12" t="s">
        <v>331</v>
      </c>
      <c r="D1475" s="13" t="s">
        <v>1748</v>
      </c>
    </row>
    <row r="1476" spans="3:4">
      <c r="C1476" s="12" t="s">
        <v>334</v>
      </c>
      <c r="D1476" s="13" t="s">
        <v>1093</v>
      </c>
    </row>
    <row r="1477" spans="3:4">
      <c r="C1477" s="12" t="s">
        <v>334</v>
      </c>
      <c r="D1477" s="13" t="s">
        <v>1749</v>
      </c>
    </row>
    <row r="1478" spans="3:4">
      <c r="C1478" s="12" t="s">
        <v>334</v>
      </c>
      <c r="D1478" s="13" t="s">
        <v>1750</v>
      </c>
    </row>
    <row r="1479" spans="3:4">
      <c r="C1479" s="12" t="s">
        <v>334</v>
      </c>
      <c r="D1479" s="13" t="s">
        <v>1751</v>
      </c>
    </row>
    <row r="1480" spans="3:4">
      <c r="C1480" s="12" t="s">
        <v>334</v>
      </c>
      <c r="D1480" s="13" t="s">
        <v>1752</v>
      </c>
    </row>
    <row r="1481" spans="3:4">
      <c r="C1481" s="12" t="s">
        <v>334</v>
      </c>
      <c r="D1481" s="13" t="s">
        <v>1094</v>
      </c>
    </row>
    <row r="1482" spans="3:4">
      <c r="C1482" s="12" t="s">
        <v>334</v>
      </c>
      <c r="D1482" s="13" t="s">
        <v>1753</v>
      </c>
    </row>
    <row r="1483" spans="3:4">
      <c r="C1483" s="12" t="s">
        <v>334</v>
      </c>
      <c r="D1483" s="13" t="s">
        <v>1754</v>
      </c>
    </row>
    <row r="1484" spans="3:4">
      <c r="C1484" s="12" t="s">
        <v>334</v>
      </c>
      <c r="D1484" s="13" t="s">
        <v>1755</v>
      </c>
    </row>
    <row r="1485" spans="3:4">
      <c r="C1485" s="12" t="s">
        <v>334</v>
      </c>
      <c r="D1485" s="13" t="s">
        <v>1756</v>
      </c>
    </row>
    <row r="1486" spans="3:4">
      <c r="C1486" s="12" t="s">
        <v>334</v>
      </c>
      <c r="D1486" s="13" t="s">
        <v>1757</v>
      </c>
    </row>
    <row r="1487" spans="3:4">
      <c r="C1487" s="12" t="s">
        <v>334</v>
      </c>
      <c r="D1487" s="13" t="s">
        <v>1758</v>
      </c>
    </row>
    <row r="1488" spans="3:4">
      <c r="C1488" s="12" t="s">
        <v>334</v>
      </c>
      <c r="D1488" s="13" t="s">
        <v>1759</v>
      </c>
    </row>
    <row r="1489" spans="3:4">
      <c r="C1489" s="12" t="s">
        <v>334</v>
      </c>
      <c r="D1489" s="13" t="s">
        <v>1760</v>
      </c>
    </row>
    <row r="1490" spans="3:4">
      <c r="C1490" s="12" t="s">
        <v>334</v>
      </c>
      <c r="D1490" s="13" t="s">
        <v>1761</v>
      </c>
    </row>
    <row r="1491" spans="3:4">
      <c r="C1491" s="12" t="s">
        <v>334</v>
      </c>
      <c r="D1491" s="13" t="s">
        <v>1096</v>
      </c>
    </row>
    <row r="1492" spans="3:4">
      <c r="C1492" s="12" t="s">
        <v>334</v>
      </c>
      <c r="D1492" s="13" t="s">
        <v>1762</v>
      </c>
    </row>
    <row r="1493" spans="3:4">
      <c r="C1493" s="12" t="s">
        <v>334</v>
      </c>
      <c r="D1493" s="13" t="s">
        <v>792</v>
      </c>
    </row>
    <row r="1494" spans="3:4">
      <c r="C1494" s="12" t="s">
        <v>334</v>
      </c>
      <c r="D1494" s="13" t="s">
        <v>1763</v>
      </c>
    </row>
    <row r="1495" spans="3:4">
      <c r="C1495" s="12" t="s">
        <v>334</v>
      </c>
      <c r="D1495" s="13" t="s">
        <v>794</v>
      </c>
    </row>
    <row r="1496" spans="3:4">
      <c r="C1496" s="12" t="s">
        <v>334</v>
      </c>
      <c r="D1496" s="13" t="s">
        <v>1098</v>
      </c>
    </row>
    <row r="1497" spans="3:4">
      <c r="C1497" s="12" t="s">
        <v>334</v>
      </c>
      <c r="D1497" s="13" t="s">
        <v>796</v>
      </c>
    </row>
    <row r="1498" spans="3:4">
      <c r="C1498" s="12" t="s">
        <v>334</v>
      </c>
      <c r="D1498" s="13" t="s">
        <v>1764</v>
      </c>
    </row>
    <row r="1499" spans="3:4">
      <c r="C1499" s="12" t="s">
        <v>334</v>
      </c>
      <c r="D1499" s="13" t="s">
        <v>1765</v>
      </c>
    </row>
    <row r="1500" spans="3:4">
      <c r="C1500" s="12" t="s">
        <v>334</v>
      </c>
      <c r="D1500" s="13" t="s">
        <v>1766</v>
      </c>
    </row>
    <row r="1501" spans="3:4">
      <c r="C1501" s="12" t="s">
        <v>334</v>
      </c>
      <c r="D1501" s="13" t="s">
        <v>1767</v>
      </c>
    </row>
    <row r="1502" spans="3:4">
      <c r="C1502" s="12" t="s">
        <v>334</v>
      </c>
      <c r="D1502" s="13" t="s">
        <v>1768</v>
      </c>
    </row>
    <row r="1503" spans="3:4">
      <c r="C1503" s="12" t="s">
        <v>334</v>
      </c>
      <c r="D1503" s="13" t="s">
        <v>798</v>
      </c>
    </row>
    <row r="1504" spans="3:4">
      <c r="C1504" s="12" t="s">
        <v>1769</v>
      </c>
      <c r="D1504" s="13" t="s">
        <v>1770</v>
      </c>
    </row>
    <row r="1505" spans="3:4">
      <c r="C1505" s="12" t="s">
        <v>334</v>
      </c>
      <c r="D1505" s="13" t="s">
        <v>1771</v>
      </c>
    </row>
    <row r="1506" spans="3:4">
      <c r="C1506" s="12" t="s">
        <v>334</v>
      </c>
      <c r="D1506" s="13" t="s">
        <v>1772</v>
      </c>
    </row>
    <row r="1507" spans="3:4">
      <c r="C1507" s="12" t="s">
        <v>334</v>
      </c>
      <c r="D1507" s="13" t="s">
        <v>1773</v>
      </c>
    </row>
    <row r="1508" spans="3:4">
      <c r="C1508" s="12" t="s">
        <v>334</v>
      </c>
      <c r="D1508" s="13" t="s">
        <v>1774</v>
      </c>
    </row>
    <row r="1509" spans="3:4">
      <c r="C1509" s="12" t="s">
        <v>334</v>
      </c>
      <c r="D1509" s="13" t="s">
        <v>1775</v>
      </c>
    </row>
    <row r="1510" spans="3:4">
      <c r="C1510" s="12" t="s">
        <v>334</v>
      </c>
      <c r="D1510" s="13" t="s">
        <v>1776</v>
      </c>
    </row>
    <row r="1511" spans="3:4">
      <c r="C1511" s="12" t="s">
        <v>334</v>
      </c>
      <c r="D1511" s="13" t="s">
        <v>801</v>
      </c>
    </row>
    <row r="1512" spans="3:4">
      <c r="C1512" s="12" t="s">
        <v>334</v>
      </c>
      <c r="D1512" s="13" t="s">
        <v>1777</v>
      </c>
    </row>
    <row r="1513" spans="3:4">
      <c r="C1513" s="12" t="s">
        <v>334</v>
      </c>
      <c r="D1513" s="13" t="s">
        <v>1778</v>
      </c>
    </row>
    <row r="1514" spans="3:4">
      <c r="C1514" s="12" t="s">
        <v>334</v>
      </c>
      <c r="D1514" s="13" t="s">
        <v>1779</v>
      </c>
    </row>
    <row r="1515" spans="3:4">
      <c r="C1515" s="12" t="s">
        <v>334</v>
      </c>
      <c r="D1515" s="13" t="s">
        <v>1780</v>
      </c>
    </row>
    <row r="1516" spans="3:4">
      <c r="C1516" s="12" t="s">
        <v>334</v>
      </c>
      <c r="D1516" s="13" t="s">
        <v>1781</v>
      </c>
    </row>
    <row r="1517" spans="3:4">
      <c r="C1517" s="12" t="s">
        <v>334</v>
      </c>
      <c r="D1517" s="13" t="s">
        <v>1782</v>
      </c>
    </row>
    <row r="1518" spans="3:4">
      <c r="C1518" s="12" t="s">
        <v>334</v>
      </c>
      <c r="D1518" s="13" t="s">
        <v>1783</v>
      </c>
    </row>
    <row r="1519" spans="3:4">
      <c r="C1519" s="12" t="s">
        <v>334</v>
      </c>
      <c r="D1519" s="13" t="s">
        <v>1784</v>
      </c>
    </row>
    <row r="1520" spans="3:4">
      <c r="C1520" s="12" t="s">
        <v>334</v>
      </c>
      <c r="D1520" s="13" t="s">
        <v>1785</v>
      </c>
    </row>
    <row r="1521" spans="3:4">
      <c r="C1521" s="12" t="s">
        <v>334</v>
      </c>
      <c r="D1521" s="13" t="s">
        <v>1786</v>
      </c>
    </row>
    <row r="1522" spans="3:4">
      <c r="C1522" s="12" t="s">
        <v>334</v>
      </c>
      <c r="D1522" s="13" t="s">
        <v>1787</v>
      </c>
    </row>
    <row r="1523" spans="3:4">
      <c r="C1523" s="12" t="s">
        <v>334</v>
      </c>
      <c r="D1523" s="13" t="s">
        <v>1548</v>
      </c>
    </row>
    <row r="1524" spans="3:4">
      <c r="C1524" s="12" t="s">
        <v>334</v>
      </c>
      <c r="D1524" s="13" t="s">
        <v>1788</v>
      </c>
    </row>
    <row r="1525" spans="3:4">
      <c r="C1525" s="12" t="s">
        <v>334</v>
      </c>
      <c r="D1525" s="13" t="s">
        <v>1789</v>
      </c>
    </row>
    <row r="1526" spans="3:4">
      <c r="C1526" s="12" t="s">
        <v>334</v>
      </c>
      <c r="D1526" s="13" t="s">
        <v>1790</v>
      </c>
    </row>
    <row r="1527" spans="3:4">
      <c r="C1527" s="12" t="s">
        <v>334</v>
      </c>
      <c r="D1527" s="13" t="s">
        <v>799</v>
      </c>
    </row>
    <row r="1528" spans="3:4">
      <c r="C1528" s="12" t="s">
        <v>334</v>
      </c>
      <c r="D1528" s="13" t="s">
        <v>1791</v>
      </c>
    </row>
    <row r="1529" spans="3:4">
      <c r="C1529" s="12" t="s">
        <v>334</v>
      </c>
      <c r="D1529" s="13" t="s">
        <v>1792</v>
      </c>
    </row>
    <row r="1530" spans="3:4">
      <c r="C1530" s="12" t="s">
        <v>334</v>
      </c>
      <c r="D1530" s="13" t="s">
        <v>1793</v>
      </c>
    </row>
    <row r="1531" spans="3:4">
      <c r="C1531" s="12" t="s">
        <v>334</v>
      </c>
      <c r="D1531" s="13" t="s">
        <v>1794</v>
      </c>
    </row>
    <row r="1532" spans="3:4">
      <c r="C1532" s="12" t="s">
        <v>334</v>
      </c>
      <c r="D1532" s="13" t="s">
        <v>1795</v>
      </c>
    </row>
    <row r="1533" spans="3:4">
      <c r="C1533" s="12" t="s">
        <v>334</v>
      </c>
      <c r="D1533" s="13" t="s">
        <v>1796</v>
      </c>
    </row>
    <row r="1534" spans="3:4">
      <c r="C1534" s="12" t="s">
        <v>334</v>
      </c>
      <c r="D1534" s="13" t="s">
        <v>1797</v>
      </c>
    </row>
    <row r="1535" spans="3:4">
      <c r="C1535" s="12" t="s">
        <v>334</v>
      </c>
      <c r="D1535" s="13" t="s">
        <v>1798</v>
      </c>
    </row>
    <row r="1536" spans="3:4">
      <c r="C1536" s="12" t="s">
        <v>337</v>
      </c>
      <c r="D1536" s="13" t="s">
        <v>1799</v>
      </c>
    </row>
    <row r="1537" spans="3:4">
      <c r="C1537" s="12" t="s">
        <v>337</v>
      </c>
      <c r="D1537" s="13" t="s">
        <v>1800</v>
      </c>
    </row>
    <row r="1538" spans="3:4">
      <c r="C1538" s="12" t="s">
        <v>337</v>
      </c>
      <c r="D1538" s="13" t="s">
        <v>1801</v>
      </c>
    </row>
    <row r="1539" spans="3:4">
      <c r="C1539" s="12" t="s">
        <v>337</v>
      </c>
      <c r="D1539" s="13" t="s">
        <v>1802</v>
      </c>
    </row>
    <row r="1540" spans="3:4">
      <c r="C1540" s="12" t="s">
        <v>337</v>
      </c>
      <c r="D1540" s="13" t="s">
        <v>1803</v>
      </c>
    </row>
    <row r="1541" spans="3:4">
      <c r="C1541" s="12" t="s">
        <v>337</v>
      </c>
      <c r="D1541" s="13" t="s">
        <v>1804</v>
      </c>
    </row>
    <row r="1542" spans="3:4">
      <c r="C1542" s="12" t="s">
        <v>337</v>
      </c>
      <c r="D1542" s="13" t="s">
        <v>1805</v>
      </c>
    </row>
    <row r="1543" spans="3:4">
      <c r="C1543" s="12" t="s">
        <v>337</v>
      </c>
      <c r="D1543" s="13" t="s">
        <v>1806</v>
      </c>
    </row>
    <row r="1544" spans="3:4">
      <c r="C1544" s="12" t="s">
        <v>337</v>
      </c>
      <c r="D1544" s="13" t="s">
        <v>1807</v>
      </c>
    </row>
    <row r="1545" spans="3:4">
      <c r="C1545" s="12" t="s">
        <v>337</v>
      </c>
      <c r="D1545" s="13" t="s">
        <v>1808</v>
      </c>
    </row>
    <row r="1546" spans="3:4">
      <c r="C1546" s="12" t="s">
        <v>337</v>
      </c>
      <c r="D1546" s="13" t="s">
        <v>1809</v>
      </c>
    </row>
    <row r="1547" spans="3:4">
      <c r="C1547" s="12" t="s">
        <v>337</v>
      </c>
      <c r="D1547" s="13" t="s">
        <v>1810</v>
      </c>
    </row>
    <row r="1548" spans="3:4">
      <c r="C1548" s="12" t="s">
        <v>337</v>
      </c>
      <c r="D1548" s="13" t="s">
        <v>1811</v>
      </c>
    </row>
    <row r="1549" spans="3:4">
      <c r="C1549" s="12" t="s">
        <v>337</v>
      </c>
      <c r="D1549" s="13" t="s">
        <v>1812</v>
      </c>
    </row>
    <row r="1550" spans="3:4">
      <c r="C1550" s="12" t="s">
        <v>337</v>
      </c>
      <c r="D1550" s="13" t="s">
        <v>1813</v>
      </c>
    </row>
    <row r="1551" spans="3:4">
      <c r="C1551" s="12" t="s">
        <v>337</v>
      </c>
      <c r="D1551" s="13" t="s">
        <v>1814</v>
      </c>
    </row>
    <row r="1552" spans="3:4">
      <c r="C1552" s="12" t="s">
        <v>337</v>
      </c>
      <c r="D1552" s="13" t="s">
        <v>1815</v>
      </c>
    </row>
    <row r="1553" spans="3:4">
      <c r="C1553" s="12" t="s">
        <v>337</v>
      </c>
      <c r="D1553" s="13" t="s">
        <v>1816</v>
      </c>
    </row>
    <row r="1554" spans="3:4">
      <c r="C1554" s="12" t="s">
        <v>337</v>
      </c>
      <c r="D1554" s="13" t="s">
        <v>1817</v>
      </c>
    </row>
    <row r="1555" spans="3:4">
      <c r="C1555" s="12" t="s">
        <v>337</v>
      </c>
      <c r="D1555" s="13" t="s">
        <v>1818</v>
      </c>
    </row>
    <row r="1556" spans="3:4">
      <c r="C1556" s="12" t="s">
        <v>340</v>
      </c>
      <c r="D1556" s="13" t="s">
        <v>1100</v>
      </c>
    </row>
    <row r="1557" spans="3:4">
      <c r="C1557" s="12" t="s">
        <v>340</v>
      </c>
      <c r="D1557" s="13" t="s">
        <v>1819</v>
      </c>
    </row>
    <row r="1558" spans="3:4">
      <c r="C1558" s="12" t="s">
        <v>340</v>
      </c>
      <c r="D1558" s="13" t="s">
        <v>1820</v>
      </c>
    </row>
    <row r="1559" spans="3:4">
      <c r="C1559" s="12" t="s">
        <v>340</v>
      </c>
      <c r="D1559" s="13" t="s">
        <v>1821</v>
      </c>
    </row>
    <row r="1560" spans="3:4">
      <c r="C1560" s="12" t="s">
        <v>340</v>
      </c>
      <c r="D1560" s="13" t="s">
        <v>1822</v>
      </c>
    </row>
    <row r="1561" spans="3:4">
      <c r="C1561" s="12" t="s">
        <v>340</v>
      </c>
      <c r="D1561" s="13" t="s">
        <v>1823</v>
      </c>
    </row>
    <row r="1562" spans="3:4">
      <c r="C1562" s="12" t="s">
        <v>340</v>
      </c>
      <c r="D1562" s="13" t="s">
        <v>1824</v>
      </c>
    </row>
    <row r="1563" spans="3:4">
      <c r="C1563" s="12" t="s">
        <v>340</v>
      </c>
      <c r="D1563" s="13" t="s">
        <v>1825</v>
      </c>
    </row>
    <row r="1564" spans="3:4">
      <c r="C1564" s="12" t="s">
        <v>340</v>
      </c>
      <c r="D1564" s="13" t="s">
        <v>1826</v>
      </c>
    </row>
    <row r="1565" spans="3:4">
      <c r="C1565" s="12" t="s">
        <v>340</v>
      </c>
      <c r="D1565" s="13" t="s">
        <v>1827</v>
      </c>
    </row>
    <row r="1566" spans="3:4">
      <c r="C1566" s="12" t="s">
        <v>340</v>
      </c>
      <c r="D1566" s="13" t="s">
        <v>1828</v>
      </c>
    </row>
    <row r="1567" spans="3:4">
      <c r="C1567" s="12" t="s">
        <v>340</v>
      </c>
      <c r="D1567" s="13" t="s">
        <v>1829</v>
      </c>
    </row>
    <row r="1568" spans="3:4">
      <c r="C1568" s="12" t="s">
        <v>340</v>
      </c>
      <c r="D1568" s="13" t="s">
        <v>1830</v>
      </c>
    </row>
    <row r="1569" spans="3:4">
      <c r="C1569" s="12" t="s">
        <v>340</v>
      </c>
      <c r="D1569" s="13" t="s">
        <v>1831</v>
      </c>
    </row>
    <row r="1570" spans="3:4">
      <c r="C1570" s="12" t="s">
        <v>340</v>
      </c>
      <c r="D1570" s="13" t="s">
        <v>1832</v>
      </c>
    </row>
    <row r="1571" spans="3:4">
      <c r="C1571" s="12" t="s">
        <v>340</v>
      </c>
      <c r="D1571" s="13" t="s">
        <v>1833</v>
      </c>
    </row>
    <row r="1572" spans="3:4">
      <c r="C1572" s="12" t="s">
        <v>340</v>
      </c>
      <c r="D1572" s="13" t="s">
        <v>1834</v>
      </c>
    </row>
    <row r="1573" spans="3:4">
      <c r="C1573" s="12" t="s">
        <v>340</v>
      </c>
      <c r="D1573" s="13" t="s">
        <v>1835</v>
      </c>
    </row>
    <row r="1574" spans="3:4">
      <c r="C1574" s="12" t="s">
        <v>340</v>
      </c>
      <c r="D1574" s="13" t="s">
        <v>1836</v>
      </c>
    </row>
    <row r="1575" spans="3:4">
      <c r="C1575" s="12" t="s">
        <v>340</v>
      </c>
      <c r="D1575" s="13" t="s">
        <v>1837</v>
      </c>
    </row>
    <row r="1576" spans="3:4">
      <c r="C1576" s="12" t="s">
        <v>340</v>
      </c>
      <c r="D1576" s="13" t="s">
        <v>1838</v>
      </c>
    </row>
    <row r="1577" spans="3:4">
      <c r="C1577" s="12" t="s">
        <v>342</v>
      </c>
      <c r="D1577" s="13" t="s">
        <v>1839</v>
      </c>
    </row>
    <row r="1578" spans="3:4">
      <c r="C1578" s="12" t="s">
        <v>342</v>
      </c>
      <c r="D1578" s="13" t="s">
        <v>1840</v>
      </c>
    </row>
    <row r="1579" spans="3:4">
      <c r="C1579" s="12" t="s">
        <v>342</v>
      </c>
      <c r="D1579" s="13" t="s">
        <v>1841</v>
      </c>
    </row>
    <row r="1580" spans="3:4">
      <c r="C1580" s="12" t="s">
        <v>342</v>
      </c>
      <c r="D1580" s="13" t="s">
        <v>1842</v>
      </c>
    </row>
    <row r="1581" spans="3:4">
      <c r="C1581" s="12" t="s">
        <v>342</v>
      </c>
      <c r="D1581" s="13" t="s">
        <v>1843</v>
      </c>
    </row>
    <row r="1582" spans="3:4">
      <c r="C1582" s="12" t="s">
        <v>342</v>
      </c>
      <c r="D1582" s="13" t="s">
        <v>1844</v>
      </c>
    </row>
    <row r="1583" spans="3:4">
      <c r="C1583" s="12" t="s">
        <v>342</v>
      </c>
      <c r="D1583" s="13" t="s">
        <v>1845</v>
      </c>
    </row>
    <row r="1584" spans="3:4">
      <c r="C1584" s="12" t="s">
        <v>342</v>
      </c>
      <c r="D1584" s="13" t="s">
        <v>1846</v>
      </c>
    </row>
    <row r="1585" spans="3:4">
      <c r="C1585" s="12" t="s">
        <v>342</v>
      </c>
      <c r="D1585" s="13" t="s">
        <v>1847</v>
      </c>
    </row>
    <row r="1586" spans="3:4">
      <c r="C1586" s="12" t="s">
        <v>342</v>
      </c>
      <c r="D1586" s="13" t="s">
        <v>1848</v>
      </c>
    </row>
    <row r="1587" spans="3:4">
      <c r="C1587" s="12" t="s">
        <v>342</v>
      </c>
      <c r="D1587" s="13" t="s">
        <v>1849</v>
      </c>
    </row>
    <row r="1588" spans="3:4">
      <c r="C1588" s="12" t="s">
        <v>342</v>
      </c>
      <c r="D1588" s="13" t="s">
        <v>1850</v>
      </c>
    </row>
    <row r="1589" spans="3:4">
      <c r="C1589" s="12" t="s">
        <v>342</v>
      </c>
      <c r="D1589" s="13" t="s">
        <v>1851</v>
      </c>
    </row>
    <row r="1590" spans="3:4">
      <c r="C1590" s="12" t="s">
        <v>342</v>
      </c>
      <c r="D1590" s="13" t="s">
        <v>1852</v>
      </c>
    </row>
    <row r="1591" spans="3:4">
      <c r="C1591" s="12" t="s">
        <v>342</v>
      </c>
      <c r="D1591" s="13" t="s">
        <v>823</v>
      </c>
    </row>
    <row r="1592" spans="3:4">
      <c r="C1592" s="12" t="s">
        <v>342</v>
      </c>
      <c r="D1592" s="13" t="s">
        <v>1853</v>
      </c>
    </row>
    <row r="1593" spans="3:4">
      <c r="C1593" s="12" t="s">
        <v>342</v>
      </c>
      <c r="D1593" s="13" t="s">
        <v>1854</v>
      </c>
    </row>
    <row r="1594" spans="3:4">
      <c r="C1594" s="12" t="s">
        <v>342</v>
      </c>
      <c r="D1594" s="13" t="s">
        <v>1855</v>
      </c>
    </row>
    <row r="1595" spans="3:4">
      <c r="C1595" s="12" t="s">
        <v>342</v>
      </c>
      <c r="D1595" s="13" t="s">
        <v>1856</v>
      </c>
    </row>
    <row r="1596" spans="3:4">
      <c r="C1596" s="12" t="s">
        <v>342</v>
      </c>
      <c r="D1596" s="13" t="s">
        <v>1857</v>
      </c>
    </row>
    <row r="1597" spans="3:4">
      <c r="C1597" s="12" t="s">
        <v>342</v>
      </c>
      <c r="D1597" s="13" t="s">
        <v>1858</v>
      </c>
    </row>
    <row r="1598" spans="3:4">
      <c r="C1598" s="12" t="s">
        <v>342</v>
      </c>
      <c r="D1598" s="13" t="s">
        <v>1859</v>
      </c>
    </row>
    <row r="1599" spans="3:4">
      <c r="C1599" s="12" t="s">
        <v>342</v>
      </c>
      <c r="D1599" s="13" t="s">
        <v>930</v>
      </c>
    </row>
    <row r="1600" spans="3:4">
      <c r="C1600" s="12" t="s">
        <v>342</v>
      </c>
      <c r="D1600" s="13" t="s">
        <v>1860</v>
      </c>
    </row>
    <row r="1601" spans="3:4">
      <c r="C1601" s="12" t="s">
        <v>342</v>
      </c>
      <c r="D1601" s="13" t="s">
        <v>1366</v>
      </c>
    </row>
    <row r="1602" spans="3:4">
      <c r="C1602" s="12" t="s">
        <v>342</v>
      </c>
      <c r="D1602" s="13" t="s">
        <v>1861</v>
      </c>
    </row>
    <row r="1603" spans="3:4">
      <c r="C1603" s="12" t="s">
        <v>342</v>
      </c>
      <c r="D1603" s="13" t="s">
        <v>1862</v>
      </c>
    </row>
    <row r="1604" spans="3:4">
      <c r="C1604" s="12" t="s">
        <v>342</v>
      </c>
      <c r="D1604" s="13" t="s">
        <v>1863</v>
      </c>
    </row>
    <row r="1605" spans="3:4">
      <c r="C1605" s="12" t="s">
        <v>342</v>
      </c>
      <c r="D1605" s="13" t="s">
        <v>1864</v>
      </c>
    </row>
    <row r="1606" spans="3:4">
      <c r="C1606" s="12" t="s">
        <v>342</v>
      </c>
      <c r="D1606" s="13" t="s">
        <v>1865</v>
      </c>
    </row>
    <row r="1607" spans="3:4">
      <c r="C1607" s="12" t="s">
        <v>342</v>
      </c>
      <c r="D1607" s="13" t="s">
        <v>1866</v>
      </c>
    </row>
    <row r="1608" spans="3:4">
      <c r="C1608" s="12" t="s">
        <v>342</v>
      </c>
      <c r="D1608" s="13" t="s">
        <v>1867</v>
      </c>
    </row>
    <row r="1609" spans="3:4">
      <c r="C1609" s="12" t="s">
        <v>342</v>
      </c>
      <c r="D1609" s="13" t="s">
        <v>1868</v>
      </c>
    </row>
    <row r="1610" spans="3:4">
      <c r="C1610" s="12" t="s">
        <v>342</v>
      </c>
      <c r="D1610" s="13" t="s">
        <v>1869</v>
      </c>
    </row>
    <row r="1611" spans="3:4">
      <c r="C1611" s="12" t="s">
        <v>342</v>
      </c>
      <c r="D1611" s="13" t="s">
        <v>1870</v>
      </c>
    </row>
    <row r="1612" spans="3:4">
      <c r="C1612" s="12" t="s">
        <v>342</v>
      </c>
      <c r="D1612" s="13" t="s">
        <v>1871</v>
      </c>
    </row>
    <row r="1613" spans="3:4">
      <c r="C1613" s="12" t="s">
        <v>342</v>
      </c>
      <c r="D1613" s="13" t="s">
        <v>1872</v>
      </c>
    </row>
    <row r="1614" spans="3:4">
      <c r="C1614" s="12" t="s">
        <v>342</v>
      </c>
      <c r="D1614" s="13" t="s">
        <v>1873</v>
      </c>
    </row>
    <row r="1615" spans="3:4">
      <c r="C1615" s="12" t="s">
        <v>342</v>
      </c>
      <c r="D1615" s="13" t="s">
        <v>1874</v>
      </c>
    </row>
    <row r="1616" spans="3:4">
      <c r="C1616" s="12" t="s">
        <v>342</v>
      </c>
      <c r="D1616" s="13" t="s">
        <v>1875</v>
      </c>
    </row>
    <row r="1617" spans="3:4">
      <c r="C1617" s="12" t="s">
        <v>342</v>
      </c>
      <c r="D1617" s="13" t="s">
        <v>1876</v>
      </c>
    </row>
    <row r="1618" spans="3:4">
      <c r="C1618" s="12" t="s">
        <v>342</v>
      </c>
      <c r="D1618" s="13" t="s">
        <v>1877</v>
      </c>
    </row>
    <row r="1619" spans="3:4">
      <c r="C1619" s="12" t="s">
        <v>342</v>
      </c>
      <c r="D1619" s="13" t="s">
        <v>1878</v>
      </c>
    </row>
    <row r="1620" spans="3:4">
      <c r="C1620" s="12" t="s">
        <v>342</v>
      </c>
      <c r="D1620" s="13" t="s">
        <v>1879</v>
      </c>
    </row>
    <row r="1621" spans="3:4">
      <c r="C1621" s="12" t="s">
        <v>342</v>
      </c>
      <c r="D1621" s="13" t="s">
        <v>1880</v>
      </c>
    </row>
    <row r="1622" spans="3:4">
      <c r="C1622" s="12" t="s">
        <v>345</v>
      </c>
      <c r="D1622" s="13" t="s">
        <v>1881</v>
      </c>
    </row>
    <row r="1623" spans="3:4">
      <c r="C1623" s="12" t="s">
        <v>345</v>
      </c>
      <c r="D1623" s="13" t="s">
        <v>1882</v>
      </c>
    </row>
    <row r="1624" spans="3:4">
      <c r="C1624" s="12" t="s">
        <v>345</v>
      </c>
      <c r="D1624" s="13" t="s">
        <v>1883</v>
      </c>
    </row>
    <row r="1625" spans="3:4">
      <c r="C1625" s="12" t="s">
        <v>345</v>
      </c>
      <c r="D1625" s="13" t="s">
        <v>1884</v>
      </c>
    </row>
    <row r="1626" spans="3:4">
      <c r="C1626" s="12" t="s">
        <v>345</v>
      </c>
      <c r="D1626" s="13" t="s">
        <v>1885</v>
      </c>
    </row>
    <row r="1627" spans="3:4">
      <c r="C1627" s="12" t="s">
        <v>345</v>
      </c>
      <c r="D1627" s="13" t="s">
        <v>1886</v>
      </c>
    </row>
    <row r="1628" spans="3:4">
      <c r="C1628" s="12" t="s">
        <v>345</v>
      </c>
      <c r="D1628" s="13" t="s">
        <v>1887</v>
      </c>
    </row>
    <row r="1629" spans="3:4">
      <c r="C1629" s="12" t="s">
        <v>345</v>
      </c>
      <c r="D1629" s="13" t="s">
        <v>1888</v>
      </c>
    </row>
    <row r="1630" spans="3:4">
      <c r="C1630" s="12" t="s">
        <v>345</v>
      </c>
      <c r="D1630" s="13" t="s">
        <v>1889</v>
      </c>
    </row>
    <row r="1631" spans="3:4">
      <c r="C1631" s="12" t="s">
        <v>345</v>
      </c>
      <c r="D1631" s="13" t="s">
        <v>1890</v>
      </c>
    </row>
    <row r="1632" spans="3:4">
      <c r="C1632" s="12" t="s">
        <v>345</v>
      </c>
      <c r="D1632" s="13" t="s">
        <v>1891</v>
      </c>
    </row>
    <row r="1633" spans="3:4">
      <c r="C1633" s="12" t="s">
        <v>345</v>
      </c>
      <c r="D1633" s="13" t="s">
        <v>1892</v>
      </c>
    </row>
    <row r="1634" spans="3:4">
      <c r="C1634" s="12" t="s">
        <v>345</v>
      </c>
      <c r="D1634" s="13" t="s">
        <v>1893</v>
      </c>
    </row>
    <row r="1635" spans="3:4">
      <c r="C1635" s="12" t="s">
        <v>345</v>
      </c>
      <c r="D1635" s="13" t="s">
        <v>1894</v>
      </c>
    </row>
    <row r="1636" spans="3:4">
      <c r="C1636" s="12" t="s">
        <v>345</v>
      </c>
      <c r="D1636" s="13" t="s">
        <v>1895</v>
      </c>
    </row>
    <row r="1637" spans="3:4">
      <c r="C1637" s="12" t="s">
        <v>345</v>
      </c>
      <c r="D1637" s="13" t="s">
        <v>1896</v>
      </c>
    </row>
    <row r="1638" spans="3:4">
      <c r="C1638" s="12" t="s">
        <v>345</v>
      </c>
      <c r="D1638" s="13" t="s">
        <v>1897</v>
      </c>
    </row>
    <row r="1639" spans="3:4">
      <c r="C1639" s="12" t="s">
        <v>345</v>
      </c>
      <c r="D1639" s="13" t="s">
        <v>1898</v>
      </c>
    </row>
    <row r="1640" spans="3:4">
      <c r="C1640" s="12" t="s">
        <v>348</v>
      </c>
      <c r="D1640" s="13" t="s">
        <v>1899</v>
      </c>
    </row>
    <row r="1641" spans="3:4">
      <c r="C1641" s="12" t="s">
        <v>348</v>
      </c>
      <c r="D1641" s="13" t="s">
        <v>1900</v>
      </c>
    </row>
    <row r="1642" spans="3:4">
      <c r="C1642" s="12" t="s">
        <v>348</v>
      </c>
      <c r="D1642" s="13" t="s">
        <v>1901</v>
      </c>
    </row>
    <row r="1643" spans="3:4">
      <c r="C1643" s="12" t="s">
        <v>348</v>
      </c>
      <c r="D1643" s="13" t="s">
        <v>1902</v>
      </c>
    </row>
    <row r="1644" spans="3:4">
      <c r="C1644" s="12" t="s">
        <v>348</v>
      </c>
      <c r="D1644" s="13" t="s">
        <v>1903</v>
      </c>
    </row>
    <row r="1645" spans="3:4">
      <c r="C1645" s="12" t="s">
        <v>348</v>
      </c>
      <c r="D1645" s="13" t="s">
        <v>1904</v>
      </c>
    </row>
    <row r="1646" spans="3:4">
      <c r="C1646" s="12" t="s">
        <v>348</v>
      </c>
      <c r="D1646" s="13" t="s">
        <v>1905</v>
      </c>
    </row>
    <row r="1647" spans="3:4">
      <c r="C1647" s="12" t="s">
        <v>348</v>
      </c>
      <c r="D1647" s="13" t="s">
        <v>1906</v>
      </c>
    </row>
    <row r="1648" spans="3:4">
      <c r="C1648" s="12" t="s">
        <v>348</v>
      </c>
      <c r="D1648" s="13" t="s">
        <v>1907</v>
      </c>
    </row>
    <row r="1649" spans="3:4">
      <c r="C1649" s="12" t="s">
        <v>348</v>
      </c>
      <c r="D1649" s="13" t="s">
        <v>1908</v>
      </c>
    </row>
    <row r="1650" spans="3:4">
      <c r="C1650" s="12" t="s">
        <v>348</v>
      </c>
      <c r="D1650" s="13" t="s">
        <v>1909</v>
      </c>
    </row>
    <row r="1651" spans="3:4">
      <c r="C1651" s="12" t="s">
        <v>348</v>
      </c>
      <c r="D1651" s="13" t="s">
        <v>1910</v>
      </c>
    </row>
    <row r="1652" spans="3:4">
      <c r="C1652" s="12" t="s">
        <v>348</v>
      </c>
      <c r="D1652" s="13" t="s">
        <v>1911</v>
      </c>
    </row>
    <row r="1653" spans="3:4">
      <c r="C1653" s="12" t="s">
        <v>348</v>
      </c>
      <c r="D1653" s="13" t="s">
        <v>1912</v>
      </c>
    </row>
    <row r="1654" spans="3:4">
      <c r="C1654" s="12" t="s">
        <v>348</v>
      </c>
      <c r="D1654" s="13" t="s">
        <v>1913</v>
      </c>
    </row>
    <row r="1655" spans="3:4">
      <c r="C1655" s="12" t="s">
        <v>348</v>
      </c>
      <c r="D1655" s="13" t="s">
        <v>1914</v>
      </c>
    </row>
    <row r="1656" spans="3:4">
      <c r="C1656" s="12" t="s">
        <v>348</v>
      </c>
      <c r="D1656" s="13" t="s">
        <v>1915</v>
      </c>
    </row>
    <row r="1657" spans="3:4">
      <c r="C1657" s="12" t="s">
        <v>348</v>
      </c>
      <c r="D1657" s="13" t="s">
        <v>1916</v>
      </c>
    </row>
    <row r="1658" spans="3:4">
      <c r="C1658" s="12" t="s">
        <v>348</v>
      </c>
      <c r="D1658" s="13" t="s">
        <v>1917</v>
      </c>
    </row>
    <row r="1659" spans="3:4">
      <c r="C1659" s="12" t="s">
        <v>348</v>
      </c>
      <c r="D1659" s="13" t="s">
        <v>1918</v>
      </c>
    </row>
    <row r="1660" spans="3:4">
      <c r="C1660" s="12" t="s">
        <v>348</v>
      </c>
      <c r="D1660" s="13" t="s">
        <v>1919</v>
      </c>
    </row>
    <row r="1661" spans="3:4">
      <c r="C1661" s="12" t="s">
        <v>348</v>
      </c>
      <c r="D1661" s="13" t="s">
        <v>1920</v>
      </c>
    </row>
    <row r="1662" spans="3:4">
      <c r="C1662" s="12" t="s">
        <v>348</v>
      </c>
      <c r="D1662" s="13" t="s">
        <v>871</v>
      </c>
    </row>
    <row r="1663" spans="3:4">
      <c r="C1663" s="12" t="s">
        <v>348</v>
      </c>
      <c r="D1663" s="13" t="s">
        <v>1921</v>
      </c>
    </row>
    <row r="1664" spans="3:4">
      <c r="C1664" s="12" t="s">
        <v>348</v>
      </c>
      <c r="D1664" s="13" t="s">
        <v>1922</v>
      </c>
    </row>
    <row r="1665" spans="3:4">
      <c r="C1665" s="12" t="s">
        <v>348</v>
      </c>
      <c r="D1665" s="13" t="s">
        <v>1923</v>
      </c>
    </row>
    <row r="1666" spans="3:4">
      <c r="C1666" s="12" t="s">
        <v>350</v>
      </c>
      <c r="D1666" s="13" t="s">
        <v>1924</v>
      </c>
    </row>
    <row r="1667" spans="3:4">
      <c r="C1667" s="12" t="s">
        <v>350</v>
      </c>
      <c r="D1667" s="13" t="s">
        <v>1925</v>
      </c>
    </row>
    <row r="1668" spans="3:4">
      <c r="C1668" s="12" t="s">
        <v>350</v>
      </c>
      <c r="D1668" s="13" t="s">
        <v>1926</v>
      </c>
    </row>
    <row r="1669" spans="3:4">
      <c r="C1669" s="12" t="s">
        <v>350</v>
      </c>
      <c r="D1669" s="13" t="s">
        <v>1927</v>
      </c>
    </row>
    <row r="1670" spans="3:4">
      <c r="C1670" s="12" t="s">
        <v>350</v>
      </c>
      <c r="D1670" s="13" t="s">
        <v>1928</v>
      </c>
    </row>
    <row r="1671" spans="3:4">
      <c r="C1671" s="12" t="s">
        <v>350</v>
      </c>
      <c r="D1671" s="13" t="s">
        <v>1929</v>
      </c>
    </row>
    <row r="1672" spans="3:4">
      <c r="C1672" s="12" t="s">
        <v>350</v>
      </c>
      <c r="D1672" s="13" t="s">
        <v>1930</v>
      </c>
    </row>
    <row r="1673" spans="3:4">
      <c r="C1673" s="12" t="s">
        <v>350</v>
      </c>
      <c r="D1673" s="13" t="s">
        <v>1931</v>
      </c>
    </row>
    <row r="1674" spans="3:4">
      <c r="C1674" s="12" t="s">
        <v>350</v>
      </c>
      <c r="D1674" s="13" t="s">
        <v>1932</v>
      </c>
    </row>
    <row r="1675" spans="3:4">
      <c r="C1675" s="12" t="s">
        <v>350</v>
      </c>
      <c r="D1675" s="13" t="s">
        <v>1933</v>
      </c>
    </row>
    <row r="1676" spans="3:4">
      <c r="C1676" s="12" t="s">
        <v>350</v>
      </c>
      <c r="D1676" s="13" t="s">
        <v>1934</v>
      </c>
    </row>
    <row r="1677" spans="3:4">
      <c r="C1677" s="12" t="s">
        <v>350</v>
      </c>
      <c r="D1677" s="13" t="s">
        <v>1935</v>
      </c>
    </row>
    <row r="1678" spans="3:4">
      <c r="C1678" s="12" t="s">
        <v>350</v>
      </c>
      <c r="D1678" s="13" t="s">
        <v>1936</v>
      </c>
    </row>
    <row r="1679" spans="3:4">
      <c r="C1679" s="12" t="s">
        <v>350</v>
      </c>
      <c r="D1679" s="13" t="s">
        <v>1937</v>
      </c>
    </row>
    <row r="1680" spans="3:4">
      <c r="C1680" s="12" t="s">
        <v>350</v>
      </c>
      <c r="D1680" s="13" t="s">
        <v>1938</v>
      </c>
    </row>
    <row r="1681" spans="3:4">
      <c r="C1681" s="12" t="s">
        <v>350</v>
      </c>
      <c r="D1681" s="13" t="s">
        <v>1939</v>
      </c>
    </row>
    <row r="1682" spans="3:4">
      <c r="C1682" s="12" t="s">
        <v>350</v>
      </c>
      <c r="D1682" s="13" t="s">
        <v>1940</v>
      </c>
    </row>
    <row r="1683" spans="3:4">
      <c r="C1683" s="12" t="s">
        <v>350</v>
      </c>
      <c r="D1683" s="13" t="s">
        <v>1941</v>
      </c>
    </row>
    <row r="1684" spans="3:4">
      <c r="C1684" s="12" t="s">
        <v>350</v>
      </c>
      <c r="D1684" s="13" t="s">
        <v>1942</v>
      </c>
    </row>
    <row r="1685" spans="3:4">
      <c r="C1685" s="12" t="s">
        <v>350</v>
      </c>
      <c r="D1685" s="13" t="s">
        <v>1943</v>
      </c>
    </row>
    <row r="1686" spans="3:4">
      <c r="C1686" s="12" t="s">
        <v>350</v>
      </c>
      <c r="D1686" s="13" t="s">
        <v>1944</v>
      </c>
    </row>
    <row r="1687" spans="3:4">
      <c r="C1687" s="12" t="s">
        <v>350</v>
      </c>
      <c r="D1687" s="13" t="s">
        <v>1945</v>
      </c>
    </row>
    <row r="1688" spans="3:4">
      <c r="C1688" s="12" t="s">
        <v>350</v>
      </c>
      <c r="D1688" s="13" t="s">
        <v>1946</v>
      </c>
    </row>
    <row r="1689" spans="3:4">
      <c r="C1689" s="12" t="s">
        <v>350</v>
      </c>
      <c r="D1689" s="13" t="s">
        <v>1947</v>
      </c>
    </row>
    <row r="1690" spans="3:4">
      <c r="C1690" s="12" t="s">
        <v>350</v>
      </c>
      <c r="D1690" s="13" t="s">
        <v>1948</v>
      </c>
    </row>
    <row r="1691" spans="3:4">
      <c r="C1691" s="12" t="s">
        <v>350</v>
      </c>
      <c r="D1691" s="13" t="s">
        <v>1949</v>
      </c>
    </row>
    <row r="1692" spans="3:4">
      <c r="C1692" s="12" t="s">
        <v>350</v>
      </c>
      <c r="D1692" s="13" t="s">
        <v>1950</v>
      </c>
    </row>
    <row r="1693" spans="3:4">
      <c r="C1693" s="12" t="s">
        <v>350</v>
      </c>
      <c r="D1693" s="13" t="s">
        <v>1951</v>
      </c>
    </row>
    <row r="1694" spans="3:4">
      <c r="C1694" s="12" t="s">
        <v>350</v>
      </c>
      <c r="D1694" s="13" t="s">
        <v>1952</v>
      </c>
    </row>
    <row r="1695" spans="3:4">
      <c r="C1695" s="12" t="s">
        <v>350</v>
      </c>
      <c r="D1695" s="13" t="s">
        <v>1953</v>
      </c>
    </row>
    <row r="1696" spans="3:4">
      <c r="C1696" s="12" t="s">
        <v>350</v>
      </c>
      <c r="D1696" s="13" t="s">
        <v>1954</v>
      </c>
    </row>
    <row r="1697" spans="3:4">
      <c r="C1697" s="12" t="s">
        <v>350</v>
      </c>
      <c r="D1697" s="13" t="s">
        <v>1955</v>
      </c>
    </row>
    <row r="1698" spans="3:4">
      <c r="C1698" s="12" t="s">
        <v>350</v>
      </c>
      <c r="D1698" s="13" t="s">
        <v>1956</v>
      </c>
    </row>
    <row r="1699" spans="3:4">
      <c r="C1699" s="12" t="s">
        <v>350</v>
      </c>
      <c r="D1699" s="13" t="s">
        <v>1957</v>
      </c>
    </row>
    <row r="1700" spans="3:4">
      <c r="C1700" s="12" t="s">
        <v>350</v>
      </c>
      <c r="D1700" s="13" t="s">
        <v>1958</v>
      </c>
    </row>
    <row r="1701" spans="3:4">
      <c r="C1701" s="12" t="s">
        <v>350</v>
      </c>
      <c r="D1701" s="13" t="s">
        <v>1959</v>
      </c>
    </row>
    <row r="1702" spans="3:4">
      <c r="C1702" s="12" t="s">
        <v>350</v>
      </c>
      <c r="D1702" s="13" t="s">
        <v>1960</v>
      </c>
    </row>
    <row r="1703" spans="3:4">
      <c r="C1703" s="12" t="s">
        <v>350</v>
      </c>
      <c r="D1703" s="13" t="s">
        <v>1961</v>
      </c>
    </row>
    <row r="1704" spans="3:4">
      <c r="C1704" s="12" t="s">
        <v>350</v>
      </c>
      <c r="D1704" s="13" t="s">
        <v>1962</v>
      </c>
    </row>
    <row r="1705" spans="3:4">
      <c r="C1705" s="12" t="s">
        <v>350</v>
      </c>
      <c r="D1705" s="13" t="s">
        <v>1963</v>
      </c>
    </row>
    <row r="1706" spans="3:4">
      <c r="C1706" s="12" t="s">
        <v>350</v>
      </c>
      <c r="D1706" s="13" t="s">
        <v>1964</v>
      </c>
    </row>
    <row r="1707" spans="3:4">
      <c r="C1707" s="12" t="s">
        <v>350</v>
      </c>
      <c r="D1707" s="13" t="s">
        <v>1965</v>
      </c>
    </row>
    <row r="1708" spans="3:4">
      <c r="C1708" s="12" t="s">
        <v>350</v>
      </c>
      <c r="D1708" s="13" t="s">
        <v>1966</v>
      </c>
    </row>
    <row r="1709" spans="3:4">
      <c r="C1709" s="12" t="s">
        <v>353</v>
      </c>
      <c r="D1709" s="13" t="s">
        <v>1967</v>
      </c>
    </row>
    <row r="1710" spans="3:4">
      <c r="C1710" s="12" t="s">
        <v>353</v>
      </c>
      <c r="D1710" s="13" t="s">
        <v>1968</v>
      </c>
    </row>
    <row r="1711" spans="3:4">
      <c r="C1711" s="12" t="s">
        <v>353</v>
      </c>
      <c r="D1711" s="13" t="s">
        <v>1969</v>
      </c>
    </row>
    <row r="1712" spans="3:4">
      <c r="C1712" s="12" t="s">
        <v>353</v>
      </c>
      <c r="D1712" s="13" t="s">
        <v>1970</v>
      </c>
    </row>
    <row r="1713" spans="3:4">
      <c r="C1713" s="12" t="s">
        <v>353</v>
      </c>
      <c r="D1713" s="13" t="s">
        <v>1971</v>
      </c>
    </row>
    <row r="1714" spans="3:4">
      <c r="C1714" s="12" t="s">
        <v>353</v>
      </c>
      <c r="D1714" s="13" t="s">
        <v>1972</v>
      </c>
    </row>
    <row r="1715" spans="3:4">
      <c r="C1715" s="12" t="s">
        <v>353</v>
      </c>
      <c r="D1715" s="13" t="s">
        <v>1973</v>
      </c>
    </row>
    <row r="1716" spans="3:4">
      <c r="C1716" s="12" t="s">
        <v>353</v>
      </c>
      <c r="D1716" s="13" t="s">
        <v>1974</v>
      </c>
    </row>
    <row r="1717" spans="3:4">
      <c r="C1717" s="12" t="s">
        <v>353</v>
      </c>
      <c r="D1717" s="13" t="s">
        <v>1975</v>
      </c>
    </row>
    <row r="1718" spans="3:4">
      <c r="C1718" s="12" t="s">
        <v>353</v>
      </c>
      <c r="D1718" s="13" t="s">
        <v>1976</v>
      </c>
    </row>
    <row r="1719" spans="3:4">
      <c r="C1719" s="12" t="s">
        <v>353</v>
      </c>
      <c r="D1719" s="13" t="s">
        <v>1977</v>
      </c>
    </row>
    <row r="1720" spans="3:4">
      <c r="C1720" s="12" t="s">
        <v>353</v>
      </c>
      <c r="D1720" s="13" t="s">
        <v>1978</v>
      </c>
    </row>
    <row r="1721" spans="3:4">
      <c r="C1721" s="12" t="s">
        <v>353</v>
      </c>
      <c r="D1721" s="13" t="s">
        <v>1979</v>
      </c>
    </row>
    <row r="1722" spans="3:4">
      <c r="C1722" s="12" t="s">
        <v>353</v>
      </c>
      <c r="D1722" s="13" t="s">
        <v>1980</v>
      </c>
    </row>
    <row r="1723" spans="3:4">
      <c r="C1723" s="12" t="s">
        <v>353</v>
      </c>
      <c r="D1723" s="13" t="s">
        <v>1981</v>
      </c>
    </row>
    <row r="1724" spans="3:4">
      <c r="C1724" s="12" t="s">
        <v>353</v>
      </c>
      <c r="D1724" s="13" t="s">
        <v>1982</v>
      </c>
    </row>
    <row r="1725" spans="3:4">
      <c r="C1725" s="12" t="s">
        <v>353</v>
      </c>
      <c r="D1725" s="13" t="s">
        <v>1983</v>
      </c>
    </row>
    <row r="1726" spans="3:4">
      <c r="C1726" s="12" t="s">
        <v>353</v>
      </c>
      <c r="D1726" s="13" t="s">
        <v>1984</v>
      </c>
    </row>
    <row r="1727" spans="3:4">
      <c r="C1727" s="12" t="s">
        <v>353</v>
      </c>
      <c r="D1727" s="13" t="s">
        <v>1985</v>
      </c>
    </row>
    <row r="1728" spans="3:4">
      <c r="C1728" s="12" t="s">
        <v>353</v>
      </c>
      <c r="D1728" s="13" t="s">
        <v>1986</v>
      </c>
    </row>
    <row r="1729" spans="3:4">
      <c r="C1729" s="12" t="s">
        <v>353</v>
      </c>
      <c r="D1729" s="13" t="s">
        <v>1987</v>
      </c>
    </row>
    <row r="1730" spans="3:4">
      <c r="C1730" s="12" t="s">
        <v>353</v>
      </c>
      <c r="D1730" s="13" t="s">
        <v>1988</v>
      </c>
    </row>
    <row r="1731" spans="3:4">
      <c r="C1731" s="12" t="s">
        <v>353</v>
      </c>
      <c r="D1731" s="13" t="s">
        <v>1989</v>
      </c>
    </row>
    <row r="1732" spans="3:4">
      <c r="C1732" s="12" t="s">
        <v>353</v>
      </c>
      <c r="D1732" s="13" t="s">
        <v>1990</v>
      </c>
    </row>
    <row r="1733" spans="3:4">
      <c r="C1733" s="12" t="s">
        <v>353</v>
      </c>
      <c r="D1733" s="13" t="s">
        <v>1991</v>
      </c>
    </row>
    <row r="1734" spans="3:4">
      <c r="C1734" s="12" t="s">
        <v>353</v>
      </c>
      <c r="D1734" s="13" t="s">
        <v>1992</v>
      </c>
    </row>
    <row r="1735" spans="3:4">
      <c r="C1735" s="12" t="s">
        <v>353</v>
      </c>
      <c r="D1735" s="13" t="s">
        <v>1993</v>
      </c>
    </row>
    <row r="1736" spans="3:4">
      <c r="C1736" s="12" t="s">
        <v>353</v>
      </c>
      <c r="D1736" s="13" t="s">
        <v>1994</v>
      </c>
    </row>
    <row r="1737" spans="3:4">
      <c r="C1737" s="12" t="s">
        <v>353</v>
      </c>
      <c r="D1737" s="13" t="s">
        <v>1995</v>
      </c>
    </row>
    <row r="1738" spans="3:4">
      <c r="C1738" s="12" t="s">
        <v>353</v>
      </c>
      <c r="D1738" s="13" t="s">
        <v>1996</v>
      </c>
    </row>
    <row r="1739" spans="3:4">
      <c r="C1739" s="12" t="s">
        <v>353</v>
      </c>
      <c r="D1739" s="13" t="s">
        <v>1997</v>
      </c>
    </row>
    <row r="1740" spans="3:4">
      <c r="C1740" s="12" t="s">
        <v>353</v>
      </c>
      <c r="D1740" s="13" t="s">
        <v>1998</v>
      </c>
    </row>
    <row r="1741" spans="3:4">
      <c r="C1741" s="12" t="s">
        <v>353</v>
      </c>
      <c r="D1741" s="13" t="s">
        <v>1999</v>
      </c>
    </row>
    <row r="1742" spans="3:4">
      <c r="C1742" s="12" t="s">
        <v>353</v>
      </c>
      <c r="D1742" s="13" t="s">
        <v>2000</v>
      </c>
    </row>
    <row r="1743" spans="3:4">
      <c r="C1743" s="12" t="s">
        <v>353</v>
      </c>
      <c r="D1743" s="13" t="s">
        <v>2001</v>
      </c>
    </row>
    <row r="1744" spans="3:4">
      <c r="C1744" s="12" t="s">
        <v>353</v>
      </c>
      <c r="D1744" s="13" t="s">
        <v>2002</v>
      </c>
    </row>
    <row r="1745" spans="3:4">
      <c r="C1745" s="12" t="s">
        <v>353</v>
      </c>
      <c r="D1745" s="13" t="s">
        <v>2003</v>
      </c>
    </row>
    <row r="1746" spans="3:4">
      <c r="C1746" s="12" t="s">
        <v>353</v>
      </c>
      <c r="D1746" s="13" t="s">
        <v>2004</v>
      </c>
    </row>
    <row r="1747" spans="3:4">
      <c r="C1747" s="12" t="s">
        <v>353</v>
      </c>
      <c r="D1747" s="13" t="s">
        <v>2005</v>
      </c>
    </row>
    <row r="1748" spans="3:4">
      <c r="C1748" s="12" t="s">
        <v>353</v>
      </c>
      <c r="D1748" s="13" t="s">
        <v>2006</v>
      </c>
    </row>
    <row r="1749" spans="3:4" ht="14.25" thickBot="1">
      <c r="C1749" s="14" t="s">
        <v>353</v>
      </c>
      <c r="D1749" s="15" t="s">
        <v>2007</v>
      </c>
    </row>
  </sheetData>
  <phoneticPr fontId="6"/>
  <dataValidations count="1">
    <dataValidation type="list" allowBlank="1" showInputMessage="1" showErrorMessage="1" sqref="G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codeName="Sheet2">
    <pageSetUpPr fitToPage="1"/>
  </sheetPr>
  <dimension ref="A1:CJ73"/>
  <sheetViews>
    <sheetView showGridLines="0" view="pageBreakPreview" topLeftCell="F1" zoomScaleNormal="53" zoomScaleSheetLayoutView="100" workbookViewId="0">
      <selection activeCell="AU8" sqref="AU8:AU9"/>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2119</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東京都</v>
      </c>
      <c r="AJ1" s="1012"/>
      <c r="AK1" s="1012"/>
      <c r="AL1" s="1012"/>
      <c r="AM1" s="1012"/>
      <c r="AN1" s="1012"/>
      <c r="AO1" s="1012"/>
      <c r="AP1" s="1012"/>
      <c r="AS1" s="1179" t="str">
        <f>B9&amp;G9&amp;L9</f>
        <v>処遇加算Ⅰ特定加算Ⅰベア加算なし</v>
      </c>
      <c r="AT1" s="1180"/>
      <c r="AU1" s="1180"/>
      <c r="AV1" s="1180"/>
      <c r="AW1" s="1180"/>
      <c r="AX1" s="1180"/>
      <c r="AY1" s="1180"/>
      <c r="AZ1" s="1180"/>
      <c r="BA1" s="1180"/>
      <c r="BB1" s="1180"/>
      <c r="BC1" s="1180"/>
      <c r="BD1" s="1180"/>
      <c r="BE1" s="1181"/>
      <c r="BF1" s="1178" t="str">
        <f>IFERROR(VLOOKUP(Y5,【参考】数式用!$AH$2:$AI$34,2,FALSE),"")</f>
        <v>施設入所支援</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76"/>
      <c r="AR2" s="76"/>
      <c r="CE2" s="1003" t="s">
        <v>2193</v>
      </c>
      <c r="CF2" s="1003"/>
      <c r="CG2" s="1003"/>
      <c r="CH2" s="1003"/>
      <c r="CI2" s="984">
        <f>IF(AI1&lt;&gt;"",1,"")</f>
        <v>1</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f>IF(OR(OR(G49="処遇加算Ⅰ",G49="処遇加算Ⅱ"),OR(AS48="処遇加算Ⅰ",AS48="処遇加算Ⅱ")),1,"")</f>
        <v>1</v>
      </c>
      <c r="CJ4" s="992"/>
    </row>
    <row r="5" spans="1:88" ht="33" customHeight="1">
      <c r="B5" s="1098">
        <v>1334567890</v>
      </c>
      <c r="C5" s="1098"/>
      <c r="D5" s="1098"/>
      <c r="E5" s="1098"/>
      <c r="F5" s="1098"/>
      <c r="G5" s="1099" t="s">
        <v>2344</v>
      </c>
      <c r="H5" s="1099"/>
      <c r="I5" s="1099"/>
      <c r="J5" s="1100" t="s">
        <v>4</v>
      </c>
      <c r="K5" s="1100"/>
      <c r="L5" s="1100"/>
      <c r="M5" s="1101" t="s">
        <v>5</v>
      </c>
      <c r="N5" s="1101"/>
      <c r="O5" s="1101"/>
      <c r="P5" s="1211" t="s">
        <v>2345</v>
      </c>
      <c r="Q5" s="1212"/>
      <c r="R5" s="1212"/>
      <c r="S5" s="1212"/>
      <c r="T5" s="1212"/>
      <c r="U5" s="1212"/>
      <c r="V5" s="1212"/>
      <c r="W5" s="1212"/>
      <c r="X5" s="1213"/>
      <c r="Y5" s="1155" t="s">
        <v>2250</v>
      </c>
      <c r="Z5" s="1155"/>
      <c r="AA5" s="1155"/>
      <c r="AB5" s="1155"/>
      <c r="AC5" s="1155"/>
      <c r="AD5" s="1155"/>
      <c r="AE5" s="1199">
        <v>2250000</v>
      </c>
      <c r="AF5" s="1200"/>
      <c r="AG5" s="1200"/>
      <c r="AH5" s="1201"/>
      <c r="AI5" s="1199">
        <v>400000</v>
      </c>
      <c r="AJ5" s="1200"/>
      <c r="AK5" s="1200"/>
      <c r="AL5" s="1201"/>
      <c r="AM5" s="1202">
        <f>AE5-AI5</f>
        <v>1850000</v>
      </c>
      <c r="AN5" s="1203"/>
      <c r="AO5" s="1203"/>
      <c r="AP5" s="1204"/>
      <c r="AS5" s="83"/>
      <c r="AT5" s="1185"/>
      <c r="AU5" s="1185"/>
      <c r="AV5" s="1185"/>
      <c r="AW5" s="1185"/>
      <c r="AX5" s="1185"/>
      <c r="AY5" s="1185"/>
      <c r="AZ5" s="1185"/>
      <c r="BA5" s="84"/>
      <c r="CE5" s="1003" t="s">
        <v>2186</v>
      </c>
      <c r="CF5" s="1003"/>
      <c r="CG5" s="1003"/>
      <c r="CH5" s="1003"/>
      <c r="CI5" s="991">
        <f>IF(OR(G49="処遇加算Ⅰ",AS48="処遇加算Ⅰ"),1,"")</f>
        <v>1</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f>IF(OR(AH61=1,AP61=1),1,"")</f>
        <v>1</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新加算Ⅰ</v>
      </c>
      <c r="W8" s="1206"/>
      <c r="X8" s="1206"/>
      <c r="Y8" s="1206"/>
      <c r="Z8" s="1207"/>
      <c r="AA8" s="1187" t="str">
        <f>IFERROR(VLOOKUP(AS1,【参考】数式用2!E6:L23,4,FALSE),"")</f>
        <v>交付金を取得する場合、４月からベア加算の算定が必要。その場合、６月以降は自然と新加算Ⅰに移行可能。</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7" t="str">
        <f>IF(OR(V8="新加算Ⅰ",V8="新加算Ⅱ",V8="新加算Ⅲ",V8="新加算Ⅴ(１)",V8="新加算Ⅴ(３)",V8="新加算Ⅴ(８)"),"○","")</f>
        <v>○</v>
      </c>
      <c r="AX8" s="987" t="str">
        <f>IF(OR(V8="新加算Ⅰ",V8="新加算Ⅱ",V8="新加算Ⅴ(１)",V8="新加算Ⅴ(２)",V8="新加算Ⅴ(３)",V8="新加算Ⅴ(４)",V8="新加算Ⅴ(５)",V8="新加算Ⅴ(６)",V8="新加算Ⅴ(７)",V8="新加算Ⅴ(９)",V8="新加算Ⅴ(10)",V8="新加算Ⅴ(12)"),"○","")</f>
        <v>○</v>
      </c>
      <c r="AY8" s="987" t="str">
        <f>IF(OR(V8="新加算Ⅰ",V8="新加算Ⅴ(１)",V8="新加算Ⅴ(２)",V8="新加算Ⅴ(５)",V8="新加算Ⅴ(７)",V8="新加算Ⅴ(10)"),"○","")</f>
        <v>○</v>
      </c>
      <c r="AZ8" s="987" t="str">
        <f>IF(OR(V8="新加算Ⅰ",V8="新加算Ⅱ",V8="新加算Ⅴ(１)",V8="新加算Ⅴ(２)",V8="新加算Ⅴ(３)",V8="新加算Ⅴ(４)",V8="新加算Ⅴ(５)",V8="新加算Ⅴ(６)",V8="新加算Ⅴ(７)",V8="新加算Ⅴ(９)",V8="新加算Ⅴ(10)",V8="新加算Ⅴ(12)"),"○","")</f>
        <v>○</v>
      </c>
      <c r="BA8" s="84"/>
      <c r="CE8" s="1004" t="s">
        <v>2188</v>
      </c>
      <c r="CF8" s="1004"/>
      <c r="CG8" s="1004"/>
      <c r="CH8" s="1004"/>
      <c r="CI8" s="991" t="str">
        <f>IF(AND(AP62=1,AL41=""),1,"")</f>
        <v/>
      </c>
      <c r="CJ8" s="992"/>
    </row>
    <row r="9" spans="1:88" ht="26.25" customHeight="1">
      <c r="B9" s="1112" t="s">
        <v>7</v>
      </c>
      <c r="C9" s="1113"/>
      <c r="D9" s="1113"/>
      <c r="E9" s="1113"/>
      <c r="F9" s="1114"/>
      <c r="G9" s="1115" t="s">
        <v>234</v>
      </c>
      <c r="H9" s="1116"/>
      <c r="I9" s="1116"/>
      <c r="J9" s="1116"/>
      <c r="K9" s="1117"/>
      <c r="L9" s="1118" t="s">
        <v>9</v>
      </c>
      <c r="M9" s="1119"/>
      <c r="N9" s="1119"/>
      <c r="O9" s="1119"/>
      <c r="P9" s="1120"/>
      <c r="Q9" s="1102" t="s">
        <v>2052</v>
      </c>
      <c r="R9" s="1103"/>
      <c r="S9" s="1103"/>
      <c r="T9" s="1040"/>
      <c r="U9" s="1041"/>
      <c r="V9" s="1208">
        <f>IFERROR(VLOOKUP(Y5,【参考】数式用!$A$5:$AB$37,MATCH(V8,【参考】数式用!$B$4:$AB$4,0)+1,FALSE),"")</f>
        <v>0.159</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f>IF(OR(AH62=1,AP62=1),1,"")</f>
        <v>1</v>
      </c>
      <c r="CJ9" s="992"/>
    </row>
    <row r="10" spans="1:88" ht="11.25" customHeight="1">
      <c r="B10" s="1121">
        <f>IFERROR(VLOOKUP(Y5,【参考】数式用!$A$5:$J$37,MATCH(B9,【参考】数式用!$B$4:$J$4,0)+1,0),"")</f>
        <v>8.5999999999999993E-2</v>
      </c>
      <c r="C10" s="1122"/>
      <c r="D10" s="1122"/>
      <c r="E10" s="1122"/>
      <c r="F10" s="1123"/>
      <c r="G10" s="1121">
        <f>IFERROR(VLOOKUP(Y5,【参考】数式用!$A$5:$J$37,MATCH(G9,【参考】数式用!$B$4:$J$4,0)+1,0),"")</f>
        <v>2.1000000000000001E-2</v>
      </c>
      <c r="H10" s="1122"/>
      <c r="I10" s="1122"/>
      <c r="J10" s="1122"/>
      <c r="K10" s="1123"/>
      <c r="L10" s="1127">
        <f>IFERROR(VLOOKUP(Y5,【参考】数式用!$A$5:$J$37,MATCH(L9,【参考】数式用!$B$4:$J$4,0)+1,0),"")</f>
        <v>0</v>
      </c>
      <c r="M10" s="1128"/>
      <c r="N10" s="1128"/>
      <c r="O10" s="1128"/>
      <c r="P10" s="1129"/>
      <c r="Q10" s="1035">
        <f>SUM(B10,G10,L10)</f>
        <v>0.107</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1</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新加算Ⅴ(１)</v>
      </c>
      <c r="W11" s="1097"/>
      <c r="X11" s="1097"/>
      <c r="Y11" s="1097"/>
      <c r="Z11" s="1097"/>
      <c r="AA11" s="1187" t="str">
        <f>IFERROR(VLOOKUP(AS1,【参考】数式用2!E6:L23,6,FALSE),"")</f>
        <v>４月からベア加算を算定せず、６月から月額賃金改善要件Ⅱも満たさない場合、Ⅴ(1)となる。なお、R7年度以降は月額賃金改善要件Ⅱが必要。</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7" t="str">
        <f>IF(OR(V11="新加算Ⅰ",V11="新加算Ⅱ",V11="新加算Ⅲ",V11="新加算Ⅴ(１)",V11="新加算Ⅴ(３)",V11="新加算Ⅴ(８)"),"○","")</f>
        <v>○</v>
      </c>
      <c r="AX11" s="987" t="str">
        <f>IF(OR(V11="新加算Ⅰ",V11="新加算Ⅱ",V11="新加算Ⅴ(１)",V11="新加算Ⅴ(２)",V11="新加算Ⅴ(３)",V11="新加算Ⅴ(４)",V11="新加算Ⅴ(５)",V11="新加算Ⅴ(６)",V11="新加算Ⅴ(７)",V11="新加算Ⅴ(９)",V11="新加算Ⅴ(10)",V11="新加算Ⅴ(12)"),"○","")</f>
        <v>○</v>
      </c>
      <c r="AY11" s="987" t="str">
        <f>IF(OR(V11="新加算Ⅰ",V11="新加算Ⅴ(１)",V11="新加算Ⅴ(２)",V11="新加算Ⅴ(５)",V11="新加算Ⅴ(７)",V11="新加算Ⅴ(10)"),"○","")</f>
        <v>○</v>
      </c>
      <c r="AZ11" s="987" t="str">
        <f>IF(OR(V11="新加算Ⅰ",V11="新加算Ⅱ",V11="新加算Ⅴ(１)",V11="新加算Ⅴ(２)",V11="新加算Ⅴ(３)",V11="新加算Ⅴ(４)",V11="新加算Ⅴ(５)",V11="新加算Ⅴ(６)",V11="新加算Ⅴ(７)",V11="新加算Ⅴ(９)",V11="新加算Ⅴ(10)",V11="新加算Ⅴ(12)"),"○","")</f>
        <v>○</v>
      </c>
      <c r="BA11" s="100"/>
    </row>
    <row r="12" spans="1:88" ht="25.5" customHeight="1" thickBot="1">
      <c r="A12" s="78"/>
      <c r="B12" s="116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67"/>
      <c r="D12" s="1167"/>
      <c r="E12" s="1167"/>
      <c r="F12" s="1167"/>
      <c r="G12" s="1167"/>
      <c r="H12" s="1167"/>
      <c r="I12" s="1167"/>
      <c r="J12" s="1167"/>
      <c r="K12" s="1167"/>
      <c r="L12" s="1167"/>
      <c r="M12" s="1167"/>
      <c r="N12" s="1167"/>
      <c r="O12" s="1167"/>
      <c r="P12" s="1167"/>
      <c r="Q12" s="1167"/>
      <c r="R12" s="1167"/>
      <c r="S12" s="1167"/>
      <c r="T12" s="1042"/>
      <c r="U12" s="1041"/>
      <c r="V12" s="1151">
        <f>IFERROR(VLOOKUP(Y5,【参考】数式用!$A$5:$AB$37,MATCH(V11,【参考】数式用!$B$4:$AB$4,0)+1,FALSE),"")</f>
        <v>0.13100000000000001</v>
      </c>
      <c r="W12" s="1151"/>
      <c r="X12" s="1151"/>
      <c r="Y12" s="1151"/>
      <c r="Z12" s="1151"/>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102"/>
      <c r="V14" s="1097" t="str">
        <f>IFERROR(IF(VLOOKUP(AS1,【参考】数式用2!E6:L23,7,FALSE)="","",VLOOKUP(AS1,【参考】数式用2!E6:L23,7,FALSE)),"")</f>
        <v/>
      </c>
      <c r="W14" s="1097"/>
      <c r="X14" s="1097"/>
      <c r="Y14" s="1097"/>
      <c r="Z14" s="1097"/>
      <c r="AA14" s="1191">
        <f>IFERROR(VLOOKUP(AS1,【参考】数式用2!E6:L23,8,FALSE),"")</f>
        <v>0</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103" t="s">
        <v>2111</v>
      </c>
      <c r="F15" s="54">
        <v>4</v>
      </c>
      <c r="G15" s="103" t="s">
        <v>2112</v>
      </c>
      <c r="H15" s="1135" t="s">
        <v>2113</v>
      </c>
      <c r="I15" s="1135"/>
      <c r="J15" s="1148"/>
      <c r="K15" s="54">
        <v>7</v>
      </c>
      <c r="L15" s="103" t="s">
        <v>2111</v>
      </c>
      <c r="M15" s="54">
        <v>3</v>
      </c>
      <c r="N15" s="103" t="s">
        <v>2112</v>
      </c>
      <c r="O15" s="103" t="s">
        <v>2114</v>
      </c>
      <c r="P15" s="104">
        <f>(K15*12+M15)-(D15*12+F15)+1</f>
        <v>12</v>
      </c>
      <c r="Q15" s="1135" t="s">
        <v>2115</v>
      </c>
      <c r="R15" s="1135"/>
      <c r="S15" s="105" t="s">
        <v>69</v>
      </c>
      <c r="U15" s="102"/>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102"/>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110"/>
      <c r="U17" s="110"/>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！R7年度以降、いずれの区分でも必要になる上、R6.4時点でのベア加算の算定がR6.2-5の交付金の要件となるため、早期の対応を推奨。</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119"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119" t="str">
        <f>IFERROR(IF(OR(B9="処遇加算Ⅰ",B9="処遇加算Ⅱ"),"✓",""),"")</f>
        <v>✓</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119"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119"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119" t="str">
        <f>IFERROR(IF(OR(B9="処遇加算Ⅰ",B9="処遇加算Ⅱ"),"✓",""),"")</f>
        <v>✓</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119"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119"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119" t="str">
        <f>IFERROR(IF(B9="処遇加算Ⅰ","✓",""),"")</f>
        <v>✓</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119"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119" t="str">
        <f>IFERROR(IF(OR(G9="特定加算Ⅰ",G9="特定加算Ⅱ"),"✓",""),"")</f>
        <v>✓</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119" t="str">
        <f>IFERROR(IF(G9="特定加算なし","✓",""),"")</f>
        <v/>
      </c>
      <c r="W37" s="1021" t="s">
        <v>15</v>
      </c>
      <c r="X37" s="1022"/>
      <c r="Y37" s="1022"/>
      <c r="Z37" s="1023"/>
      <c r="AA37" s="1040"/>
      <c r="AB37" s="1041"/>
      <c r="AC37" s="1170" t="s">
        <v>2176</v>
      </c>
      <c r="AD37" s="1171"/>
      <c r="AE37" s="1171"/>
      <c r="AF37" s="1171"/>
      <c r="AG37" s="1172">
        <v>0</v>
      </c>
      <c r="AH37" s="1173"/>
      <c r="AI37" s="1040"/>
      <c r="AJ37" s="1041"/>
      <c r="AK37" s="1170" t="s">
        <v>2176</v>
      </c>
      <c r="AL37" s="1171"/>
      <c r="AM37" s="1171"/>
      <c r="AN37" s="1171"/>
      <c r="AO37" s="1172">
        <v>1</v>
      </c>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対象加算なし（自動的に要件を満たす）</v>
      </c>
      <c r="H40" s="1070"/>
      <c r="I40" s="1070"/>
      <c r="J40" s="1070"/>
      <c r="K40" s="1070"/>
      <c r="L40" s="1070"/>
      <c r="M40" s="1070"/>
      <c r="N40" s="1070"/>
      <c r="O40" s="1070"/>
      <c r="P40" s="1070"/>
      <c r="Q40" s="1070"/>
      <c r="R40" s="1070"/>
      <c r="S40" s="1070"/>
      <c r="T40" s="1071"/>
      <c r="U40" s="92"/>
      <c r="V40" s="119" t="str">
        <f>IFERROR(IF(G9="特定加算Ⅰ","✓",""),"")</f>
        <v>✓</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119" t="str">
        <f>IFERROR(IF(OR(G9="特定加算Ⅱ",G9="特定加算なし"),"✓",""),"")</f>
        <v/>
      </c>
      <c r="W41" s="1021" t="s">
        <v>15</v>
      </c>
      <c r="X41" s="1022"/>
      <c r="Y41" s="1022"/>
      <c r="Z41" s="1023"/>
      <c r="AA41" s="1040"/>
      <c r="AB41" s="1041"/>
      <c r="AC41" s="134" t="s">
        <v>83</v>
      </c>
      <c r="AD41" s="1065" t="s">
        <v>2283</v>
      </c>
      <c r="AE41" s="1066"/>
      <c r="AF41" s="1066"/>
      <c r="AG41" s="1066"/>
      <c r="AH41" s="1067"/>
      <c r="AI41" s="1040"/>
      <c r="AJ41" s="1041"/>
      <c r="AK41" s="134" t="s">
        <v>83</v>
      </c>
      <c r="AL41" s="1065" t="s">
        <v>2283</v>
      </c>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110"/>
      <c r="AB42" s="110"/>
      <c r="AC42" s="136"/>
      <c r="AD42" s="1013" t="s">
        <v>15</v>
      </c>
      <c r="AE42" s="1013"/>
      <c r="AF42" s="1013"/>
      <c r="AG42" s="1013"/>
      <c r="AH42" s="1013"/>
      <c r="AI42" s="110"/>
      <c r="AJ42" s="110"/>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2374</v>
      </c>
      <c r="H44" s="1070"/>
      <c r="I44" s="1070"/>
      <c r="J44" s="1070"/>
      <c r="K44" s="1070"/>
      <c r="L44" s="1070"/>
      <c r="M44" s="1070"/>
      <c r="N44" s="1070"/>
      <c r="O44" s="1070"/>
      <c r="P44" s="1070"/>
      <c r="Q44" s="1070"/>
      <c r="R44" s="1070"/>
      <c r="S44" s="1070"/>
      <c r="T44" s="1071"/>
      <c r="U44" s="118"/>
      <c r="V44" s="119" t="str">
        <f>IFERROR(IF(OR(G9="特定加算Ⅰ",G9="特定加算Ⅱ"),"✓",""),"")</f>
        <v>✓</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119"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処遇加算Ⅰ</v>
      </c>
      <c r="AT48" s="1017"/>
      <c r="AU48" s="1017"/>
      <c r="AV48" s="1017"/>
      <c r="AW48" s="1183" t="str">
        <f>IFERROR(IF(AND(AP61=1,AP62=1,AP63=1),"特定加算Ⅰ",IF(AND(AP61=1,AP62=2,AP63=1),"特定加算Ⅱ",IF(OR(AP61=2,AP62=2,AP63=2),"特定加算なし",""))),"")</f>
        <v>特定加算Ⅰ</v>
      </c>
      <c r="AX48" s="1183"/>
      <c r="AY48" s="1183"/>
      <c r="AZ48" s="1183"/>
      <c r="BA48" s="1017" t="str">
        <f>IFERROR(IF(OR(L9="ベア加算",AP57=1),"ベア加算",IF(AP57=2,"ベア加算なし","")),"")</f>
        <v>ベア加算</v>
      </c>
      <c r="BB48" s="1017"/>
      <c r="BC48" s="1017"/>
      <c r="BD48" s="1017"/>
      <c r="BE48" s="1168" t="str">
        <f>AS48&amp;AW48&amp;BA48</f>
        <v>処遇加算Ⅰ特定加算Ⅰベア加算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処遇加算Ⅰ</v>
      </c>
      <c r="H49" s="1045"/>
      <c r="I49" s="1045"/>
      <c r="J49" s="1045"/>
      <c r="K49" s="1046"/>
      <c r="L49" s="1059" t="str">
        <f>IFERROR(IF(G9="","",IF(AND(AH61=1,AH62=1,AH63=1),"特定加算Ⅰ",IF(AND(AH61=1,AH62=2,AH63=1),"特定加算Ⅱ",IF(OR(AH61=2,AH62=2,AH63=2),"特定加算なし","")))),"")</f>
        <v>特定加算Ⅰ</v>
      </c>
      <c r="M49" s="1060"/>
      <c r="N49" s="1060"/>
      <c r="O49" s="1060"/>
      <c r="P49" s="1061"/>
      <c r="Q49" s="1081" t="str">
        <f>IFERROR(IF(OR(L9="ベア加算",AND(L9="ベア加算なし",AH57=1)),"ベア加算",IF(AH57=2,"ベア加算なし","")),"")</f>
        <v>ベア加算</v>
      </c>
      <c r="R49" s="1045"/>
      <c r="S49" s="1045"/>
      <c r="T49" s="1045"/>
      <c r="U49" s="1082"/>
      <c r="V49" s="1083" t="s">
        <v>10</v>
      </c>
      <c r="W49" s="1084"/>
      <c r="X49" s="1084"/>
      <c r="Y49" s="1084"/>
      <c r="Z49" s="1084"/>
      <c r="AA49" s="1042"/>
      <c r="AB49" s="1042"/>
      <c r="AC49" s="1024" t="str">
        <f>IFERROR(VLOOKUP(BE48,【参考】数式用2!E6:F23,2,FALSE),"")</f>
        <v>新加算Ⅰ</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f>IFERROR(VLOOKUP(Y5,【参考】数式用!$A$5:$J$37,MATCH(G49,【参考】数式用!$B$4:$J$4,0)+1,0),"")</f>
        <v>8.5999999999999993E-2</v>
      </c>
      <c r="H50" s="1028"/>
      <c r="I50" s="1028"/>
      <c r="J50" s="1028"/>
      <c r="K50" s="1029"/>
      <c r="L50" s="1030">
        <f>IFERROR(VLOOKUP(Y5,【参考】数式用!$A$5:$J$37,MATCH(L49,【参考】数式用!$B$4:$J$4,0)+1,0),"")</f>
        <v>2.1000000000000001E-2</v>
      </c>
      <c r="M50" s="1031"/>
      <c r="N50" s="1031"/>
      <c r="O50" s="1031"/>
      <c r="P50" s="1032"/>
      <c r="Q50" s="1033">
        <f>IFERROR(VLOOKUP(Y5,【参考】数式用!$A$5:$J$37,MATCH(Q49,【参考】数式用!$B$4:$J$4,0)+1,0),"")</f>
        <v>2.8000000000000001E-2</v>
      </c>
      <c r="R50" s="1028"/>
      <c r="S50" s="1028"/>
      <c r="T50" s="1028"/>
      <c r="U50" s="1034"/>
      <c r="V50" s="1035">
        <f>SUM(G50,L50,Q50)</f>
        <v>0.13500000000000001</v>
      </c>
      <c r="W50" s="1036"/>
      <c r="X50" s="1036"/>
      <c r="Y50" s="1036"/>
      <c r="Z50" s="1036"/>
      <c r="AA50" s="1042"/>
      <c r="AB50" s="1042"/>
      <c r="AC50" s="1037">
        <f>IFERROR(VLOOKUP(Y5,【参考】数式用!$A$5:$AB$37,MATCH(AC49,【参考】数式用!$B$4:$AB$4,0)+1,FALSE),"")</f>
        <v>0.159</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f>IFERROR(ROUNDDOWN(ROUND(AM5*G50,0),0)*H53,"")</f>
        <v>318200</v>
      </c>
      <c r="H51" s="1050"/>
      <c r="I51" s="1050"/>
      <c r="J51" s="1050"/>
      <c r="K51" s="55" t="s">
        <v>2117</v>
      </c>
      <c r="L51" s="1156">
        <f>IFERROR(ROUNDDOWN(ROUND(AM5*L50,0),0)*H53,"")</f>
        <v>77700</v>
      </c>
      <c r="M51" s="1157"/>
      <c r="N51" s="1157"/>
      <c r="O51" s="1157"/>
      <c r="P51" s="55" t="s">
        <v>2117</v>
      </c>
      <c r="Q51" s="1056">
        <f>IFERROR(ROUNDDOWN(ROUND(AM5*Q50,0),0)*H53,"")</f>
        <v>103600</v>
      </c>
      <c r="R51" s="1050"/>
      <c r="S51" s="1050"/>
      <c r="T51" s="1050"/>
      <c r="U51" s="56" t="s">
        <v>2117</v>
      </c>
      <c r="V51" s="1057">
        <f>IFERROR(SUM(G51,L51,Q51),"")</f>
        <v>499500</v>
      </c>
      <c r="W51" s="1058"/>
      <c r="X51" s="1058"/>
      <c r="Y51" s="1058"/>
      <c r="Z51" s="57" t="s">
        <v>2117</v>
      </c>
      <c r="AB51" s="58"/>
      <c r="AC51" s="1056">
        <f>IFERROR(ROUNDDOWN(ROUND(AM5*AC50,0),0)*AD53,"")</f>
        <v>2941500</v>
      </c>
      <c r="AD51" s="1050"/>
      <c r="AE51" s="1050"/>
      <c r="AF51" s="1050"/>
      <c r="AG51" s="1050"/>
      <c r="AH51" s="56" t="s">
        <v>2117</v>
      </c>
      <c r="AS51" s="1015">
        <f>IFERROR(ROUNDDOWN(ROUND(AM5*(G50-B10),0),0)*H53,"")</f>
        <v>0</v>
      </c>
      <c r="AT51" s="1015"/>
      <c r="AU51" s="1015"/>
      <c r="AV51" s="1015"/>
      <c r="AW51" s="1015">
        <f>IFERROR(ROUNDDOWN(ROUND(AM5*(L50-G10),0),0)*H53,"")</f>
        <v>0</v>
      </c>
      <c r="AX51" s="1015"/>
      <c r="AY51" s="1015"/>
      <c r="AZ51" s="1015"/>
      <c r="BA51" s="1015">
        <f>IFERROR(ROUNDDOWN(ROUND(AM5*(Q50-L10),0),0)*H53,"")</f>
        <v>103600</v>
      </c>
      <c r="BB51" s="1015"/>
      <c r="BC51" s="1015"/>
      <c r="BD51" s="1015"/>
      <c r="BE51" s="1015">
        <f>IFERROR(ROUNDDOWN(ROUND(AM5*(AC50-Q10),0),0)*AD53,"")</f>
        <v>962000</v>
      </c>
      <c r="BF51" s="1015"/>
      <c r="BG51" s="1015"/>
      <c r="BH51" s="1015"/>
      <c r="BI51" s="1015">
        <f>SUM(AS51:BH51)</f>
        <v>1065600</v>
      </c>
      <c r="BJ51" s="1015"/>
      <c r="BK51" s="1015"/>
      <c r="BL51" s="1015"/>
      <c r="BM51" s="141"/>
      <c r="BN51" s="1015">
        <f>IFERROR(ROUNDDOWN(ROUNDDOWN(ROUND(AM5*(VLOOKUP(Y5,【参考】数式用!$A$5:$AB$37,14,FALSE)),0),0)*AD53*0.5,0),"")</f>
        <v>1063750</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(159,100円/月)</v>
      </c>
      <c r="H52" s="1055"/>
      <c r="I52" s="1055"/>
      <c r="J52" s="1055"/>
      <c r="K52" s="1055"/>
      <c r="L52" s="1052" t="str">
        <f>IFERROR("("&amp;TEXT(L51/H53,"#,##0円")&amp;"/月)","")</f>
        <v>(38,850円/月)</v>
      </c>
      <c r="M52" s="1053"/>
      <c r="N52" s="1053"/>
      <c r="O52" s="1053"/>
      <c r="P52" s="1054"/>
      <c r="Q52" s="1055" t="str">
        <f>IFERROR("("&amp;TEXT(Q51/H53,"#,##0円")&amp;"/月)","")</f>
        <v>(51,800円/月)</v>
      </c>
      <c r="R52" s="1055"/>
      <c r="S52" s="1055"/>
      <c r="T52" s="1055"/>
      <c r="U52" s="1055"/>
      <c r="V52" s="1055" t="str">
        <f>IFERROR("("&amp;TEXT(V51/H53,"#,##0円")&amp;"/月)","")</f>
        <v>(249,750円/月)</v>
      </c>
      <c r="W52" s="1055"/>
      <c r="X52" s="1055"/>
      <c r="Y52" s="1055"/>
      <c r="Z52" s="1055"/>
      <c r="AB52" s="58"/>
      <c r="AC52" s="1052" t="str">
        <f>IFERROR("("&amp;TEXT(AC51/AD53,"#,##0円")&amp;"/月)","")</f>
        <v>(294,150円/月)</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216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2055</v>
      </c>
      <c r="V57" s="1016"/>
      <c r="W57" s="1016"/>
      <c r="X57" s="1016"/>
      <c r="Y57" s="1016"/>
      <c r="Z57" s="152">
        <f>IF(AND(B9&lt;&gt;"処遇加算なし",F15=4),IF(V21="✓",1,IF(V22="✓",2,"")),"")</f>
        <v>2</v>
      </c>
      <c r="AA57" s="145"/>
      <c r="AB57" s="149"/>
      <c r="AC57" s="1016" t="s">
        <v>2055</v>
      </c>
      <c r="AD57" s="1016"/>
      <c r="AE57" s="1016"/>
      <c r="AF57" s="1016"/>
      <c r="AG57" s="1016"/>
      <c r="AH57" s="425">
        <f>IF(AND(F15&lt;&gt;4,F15&lt;&gt;5),0,IF(AT8="○",1,0))</f>
        <v>1</v>
      </c>
      <c r="AI57" s="153"/>
      <c r="AJ57" s="149"/>
      <c r="AK57" s="1016" t="s">
        <v>2055</v>
      </c>
      <c r="AL57" s="1016"/>
      <c r="AM57" s="1016"/>
      <c r="AN57" s="1016"/>
      <c r="AO57" s="1016"/>
      <c r="AP57" s="425">
        <f>IF(AT8="○",1,0)</f>
        <v>1</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2056</v>
      </c>
      <c r="V58" s="1150"/>
      <c r="W58" s="1150"/>
      <c r="X58" s="1150"/>
      <c r="Y58" s="1150"/>
      <c r="Z58" s="152">
        <f>IF(AND(B9&lt;&gt;"処遇加算なし",F15=4),IF(V24="✓",1,IF(V25="✓",2,IF(V26="✓",3,""))),"")</f>
        <v>1</v>
      </c>
      <c r="AA58" s="145"/>
      <c r="AB58" s="149"/>
      <c r="AC58" s="1150" t="s">
        <v>2056</v>
      </c>
      <c r="AD58" s="1150"/>
      <c r="AE58" s="1150"/>
      <c r="AF58" s="1150"/>
      <c r="AG58" s="1150"/>
      <c r="AH58" s="425">
        <f>IF(AND(F15&lt;&gt;4,F15&lt;&gt;5),0,IF(AU8="○",1,3))</f>
        <v>1</v>
      </c>
      <c r="AI58" s="153"/>
      <c r="AJ58" s="149"/>
      <c r="AK58" s="1150" t="s">
        <v>2056</v>
      </c>
      <c r="AL58" s="1150"/>
      <c r="AM58" s="1150"/>
      <c r="AN58" s="1150"/>
      <c r="AO58" s="1150"/>
      <c r="AP58" s="425">
        <f>IF(AU8="○",1,3)</f>
        <v>1</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2057</v>
      </c>
      <c r="V59" s="1150"/>
      <c r="W59" s="1150"/>
      <c r="X59" s="1150"/>
      <c r="Y59" s="1150"/>
      <c r="Z59" s="152">
        <f>IF(AND(B9&lt;&gt;"処遇加算なし",F15=4),IF(V28="✓",1,IF(V29="✓",2,IF(V30="✓",3,""))),"")</f>
        <v>1</v>
      </c>
      <c r="AA59" s="145"/>
      <c r="AB59" s="149"/>
      <c r="AC59" s="1150" t="s">
        <v>2057</v>
      </c>
      <c r="AD59" s="1150"/>
      <c r="AE59" s="1150"/>
      <c r="AF59" s="1150"/>
      <c r="AG59" s="1150"/>
      <c r="AH59" s="425">
        <f>IF(AND(F15&lt;&gt;4,F15&lt;&gt;5),0,IF(AV8="○",1,3))</f>
        <v>1</v>
      </c>
      <c r="AI59" s="153"/>
      <c r="AJ59" s="149"/>
      <c r="AK59" s="1150" t="s">
        <v>2057</v>
      </c>
      <c r="AL59" s="1150"/>
      <c r="AM59" s="1150"/>
      <c r="AN59" s="1150"/>
      <c r="AO59" s="1150"/>
      <c r="AP59" s="425">
        <f>IF(AV8="○",1,3)</f>
        <v>1</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2058</v>
      </c>
      <c r="V60" s="1150"/>
      <c r="W60" s="1150"/>
      <c r="X60" s="1150"/>
      <c r="Y60" s="1150"/>
      <c r="Z60" s="152">
        <f>IF(AND(B9&lt;&gt;"処遇加算なし",F15=4),IF(V32="✓",1,IF(V33="✓",2,"")),"")</f>
        <v>1</v>
      </c>
      <c r="AA60" s="145"/>
      <c r="AB60" s="149"/>
      <c r="AC60" s="1150" t="s">
        <v>2058</v>
      </c>
      <c r="AD60" s="1150"/>
      <c r="AE60" s="1150"/>
      <c r="AF60" s="1150"/>
      <c r="AG60" s="1150"/>
      <c r="AH60" s="425">
        <f>IF(AND(F15&lt;&gt;4,F15&lt;&gt;5),0,IF(AW8="○",1,3))</f>
        <v>1</v>
      </c>
      <c r="AI60" s="153"/>
      <c r="AJ60" s="149"/>
      <c r="AK60" s="1150" t="s">
        <v>2058</v>
      </c>
      <c r="AL60" s="1150"/>
      <c r="AM60" s="1150"/>
      <c r="AN60" s="1150"/>
      <c r="AO60" s="1150"/>
      <c r="AP60" s="425">
        <f>IF(AW8="○",1,3)</f>
        <v>1</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2059</v>
      </c>
      <c r="V61" s="1150"/>
      <c r="W61" s="1150"/>
      <c r="X61" s="1150"/>
      <c r="Y61" s="1150"/>
      <c r="Z61" s="152">
        <f>IF(AND(B9&lt;&gt;"処遇加算なし",F15=4),IF(V36="✓",1,IF(V37="✓",2,"")),"")</f>
        <v>1</v>
      </c>
      <c r="AA61" s="145"/>
      <c r="AB61" s="149"/>
      <c r="AC61" s="1150" t="s">
        <v>2059</v>
      </c>
      <c r="AD61" s="1150"/>
      <c r="AE61" s="1150"/>
      <c r="AF61" s="1150"/>
      <c r="AG61" s="1150"/>
      <c r="AH61" s="425">
        <f>IF(AND(F15&lt;&gt;4,F15&lt;&gt;5),0,IF(AX8="○",1,2))</f>
        <v>1</v>
      </c>
      <c r="AI61" s="153"/>
      <c r="AJ61" s="149"/>
      <c r="AK61" s="1150" t="s">
        <v>2059</v>
      </c>
      <c r="AL61" s="1150"/>
      <c r="AM61" s="1150"/>
      <c r="AN61" s="1150"/>
      <c r="AO61" s="1150"/>
      <c r="AP61" s="425">
        <f>IF(AX8="○",1,2)</f>
        <v>1</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2060</v>
      </c>
      <c r="V62" s="1150"/>
      <c r="W62" s="1150"/>
      <c r="X62" s="1150"/>
      <c r="Y62" s="1150"/>
      <c r="Z62" s="152">
        <f>IF(AND(B9&lt;&gt;"処遇加算なし",F15=4),IF(V40="✓",1,IF(V41="✓",2,"")),"")</f>
        <v>1</v>
      </c>
      <c r="AA62" s="145"/>
      <c r="AB62" s="149"/>
      <c r="AC62" s="1150" t="s">
        <v>2060</v>
      </c>
      <c r="AD62" s="1150"/>
      <c r="AE62" s="1150"/>
      <c r="AF62" s="1150"/>
      <c r="AG62" s="1150"/>
      <c r="AH62" s="425">
        <f>IF(AND(F15&lt;&gt;4,F15&lt;&gt;5),0,IF(AY8="○",1,2))</f>
        <v>1</v>
      </c>
      <c r="AI62" s="153"/>
      <c r="AJ62" s="149"/>
      <c r="AK62" s="1150" t="s">
        <v>2060</v>
      </c>
      <c r="AL62" s="1150"/>
      <c r="AM62" s="1150"/>
      <c r="AN62" s="1150"/>
      <c r="AO62" s="1150"/>
      <c r="AP62" s="425">
        <f>IF(AY8="○",1,2)</f>
        <v>1</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2061</v>
      </c>
      <c r="V63" s="1016"/>
      <c r="W63" s="1016"/>
      <c r="X63" s="1016"/>
      <c r="Y63" s="1016"/>
      <c r="Z63" s="152">
        <f>IF(AND(B9&lt;&gt;"処遇加算なし",F15=4),IF(V44="✓",1,IF(V45="✓",2,"")),"")</f>
        <v>1</v>
      </c>
      <c r="AA63" s="145"/>
      <c r="AB63" s="149"/>
      <c r="AC63" s="1016" t="s">
        <v>2061</v>
      </c>
      <c r="AD63" s="1016"/>
      <c r="AE63" s="1016"/>
      <c r="AF63" s="1016"/>
      <c r="AG63" s="1016"/>
      <c r="AH63" s="425">
        <f>IF(AND(F15&lt;&gt;4,F15&lt;&gt;5),0,IF(AZ8="○",1,2))</f>
        <v>1</v>
      </c>
      <c r="AI63" s="153"/>
      <c r="AJ63" s="149"/>
      <c r="AK63" s="1016" t="s">
        <v>2061</v>
      </c>
      <c r="AL63" s="1016"/>
      <c r="AM63" s="1016"/>
      <c r="AN63" s="1016"/>
      <c r="AO63" s="1016"/>
      <c r="AP63" s="425">
        <f>IF(AZ8="○",1,2)</f>
        <v>1</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AZ4:AZ7"/>
    <mergeCell ref="AY4:AY7"/>
    <mergeCell ref="AX4:AX7"/>
    <mergeCell ref="AW4:AW7"/>
    <mergeCell ref="AV4:AV7"/>
    <mergeCell ref="P4:X4"/>
    <mergeCell ref="CI4:CJ4"/>
    <mergeCell ref="CI8:CJ8"/>
    <mergeCell ref="CI9:CJ9"/>
    <mergeCell ref="CE4:CH4"/>
    <mergeCell ref="AA8:AP9"/>
    <mergeCell ref="AI5:AL5"/>
    <mergeCell ref="AM5:AP5"/>
    <mergeCell ref="AE5:AH5"/>
    <mergeCell ref="V8:Z8"/>
    <mergeCell ref="V9:Z9"/>
    <mergeCell ref="P5:X5"/>
    <mergeCell ref="CE10:CH10"/>
    <mergeCell ref="AD26:AH26"/>
    <mergeCell ref="AL26:AP26"/>
    <mergeCell ref="AS28:BH30"/>
    <mergeCell ref="AI24:AJ26"/>
    <mergeCell ref="AI28:AJ30"/>
    <mergeCell ref="AL28:AP28"/>
    <mergeCell ref="AS32:BH34"/>
    <mergeCell ref="AL33:AP33"/>
    <mergeCell ref="AA11:AP12"/>
    <mergeCell ref="AA14:AP16"/>
    <mergeCell ref="AD22:AH22"/>
    <mergeCell ref="AL22:AP22"/>
    <mergeCell ref="AL34:AP34"/>
    <mergeCell ref="AA32:AB34"/>
    <mergeCell ref="AD32:AH32"/>
    <mergeCell ref="AI32:AJ34"/>
    <mergeCell ref="AL32:AP32"/>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AC63:AG63"/>
    <mergeCell ref="AK63:AO63"/>
    <mergeCell ref="AS63:AV63"/>
    <mergeCell ref="AC57:AG57"/>
    <mergeCell ref="AC62:AG62"/>
    <mergeCell ref="AL38:AP38"/>
    <mergeCell ref="AD36:AH36"/>
    <mergeCell ref="AI36:AJ38"/>
    <mergeCell ref="AL36:AP36"/>
    <mergeCell ref="AC37:AF37"/>
    <mergeCell ref="AG37:AH37"/>
    <mergeCell ref="AK37:AN37"/>
    <mergeCell ref="AO37:AP37"/>
    <mergeCell ref="AW56:AZ56"/>
    <mergeCell ref="AK56:AP56"/>
    <mergeCell ref="AS56:AV56"/>
    <mergeCell ref="AC56:AH56"/>
    <mergeCell ref="AL42:AP42"/>
    <mergeCell ref="AK60:AO60"/>
    <mergeCell ref="AK61:AO61"/>
    <mergeCell ref="AK62:AO62"/>
    <mergeCell ref="AI21:AJ22"/>
    <mergeCell ref="AL21:AP21"/>
    <mergeCell ref="AL24:AP24"/>
    <mergeCell ref="U56:Z56"/>
    <mergeCell ref="U57:Y57"/>
    <mergeCell ref="U58:Y58"/>
    <mergeCell ref="U59:Y59"/>
    <mergeCell ref="W37:Z37"/>
    <mergeCell ref="AA28:AB30"/>
    <mergeCell ref="AD28:AH28"/>
    <mergeCell ref="W33:Z33"/>
    <mergeCell ref="AD33:AH33"/>
    <mergeCell ref="AD34:AH34"/>
    <mergeCell ref="AD29:AH29"/>
    <mergeCell ref="AL29:AP29"/>
    <mergeCell ref="AD30:AH30"/>
    <mergeCell ref="AL30:AP30"/>
    <mergeCell ref="W22:Z22"/>
    <mergeCell ref="W36:Z36"/>
    <mergeCell ref="AA36:AB38"/>
    <mergeCell ref="B15:C15"/>
    <mergeCell ref="Q15:R15"/>
    <mergeCell ref="V15:Z16"/>
    <mergeCell ref="B13:S14"/>
    <mergeCell ref="H15:J15"/>
    <mergeCell ref="N1:AE2"/>
    <mergeCell ref="AK57:AO57"/>
    <mergeCell ref="AK58:AO58"/>
    <mergeCell ref="AK59:AO59"/>
    <mergeCell ref="V12:Z12"/>
    <mergeCell ref="V11:Z11"/>
    <mergeCell ref="G24:T26"/>
    <mergeCell ref="G28:T30"/>
    <mergeCell ref="AI4:AL4"/>
    <mergeCell ref="AM4:AP4"/>
    <mergeCell ref="Y5:AD5"/>
    <mergeCell ref="G52:K52"/>
    <mergeCell ref="L51:O51"/>
    <mergeCell ref="Q51:T51"/>
    <mergeCell ref="G36:T38"/>
    <mergeCell ref="AE4:AH4"/>
    <mergeCell ref="T8:U9"/>
    <mergeCell ref="T11:U12"/>
    <mergeCell ref="B12:S12"/>
    <mergeCell ref="V14:Z14"/>
    <mergeCell ref="B5:F5"/>
    <mergeCell ref="G5:I5"/>
    <mergeCell ref="J5:L5"/>
    <mergeCell ref="M5:O5"/>
    <mergeCell ref="Q9:S9"/>
    <mergeCell ref="B8:S8"/>
    <mergeCell ref="B50:F50"/>
    <mergeCell ref="B4:F4"/>
    <mergeCell ref="G4:I4"/>
    <mergeCell ref="J4:O4"/>
    <mergeCell ref="Y4:AD4"/>
    <mergeCell ref="B48:F48"/>
    <mergeCell ref="B44:F45"/>
    <mergeCell ref="B9:F9"/>
    <mergeCell ref="G9:K9"/>
    <mergeCell ref="L9:P9"/>
    <mergeCell ref="B10:F11"/>
    <mergeCell ref="G10:K11"/>
    <mergeCell ref="L10:P11"/>
    <mergeCell ref="Q10:S11"/>
    <mergeCell ref="G32:T34"/>
    <mergeCell ref="G44:T45"/>
    <mergeCell ref="W44:Z44"/>
    <mergeCell ref="AA24:AB26"/>
    <mergeCell ref="AD24:AH24"/>
    <mergeCell ref="B24:F26"/>
    <mergeCell ref="B36:F38"/>
    <mergeCell ref="B32:F34"/>
    <mergeCell ref="B28:F30"/>
    <mergeCell ref="B40:F42"/>
    <mergeCell ref="G40:T42"/>
    <mergeCell ref="W26:Z26"/>
    <mergeCell ref="W29:Z29"/>
    <mergeCell ref="W30:Z30"/>
    <mergeCell ref="W28:Z28"/>
    <mergeCell ref="AD42:AH42"/>
    <mergeCell ref="W32:Z32"/>
    <mergeCell ref="AD38:AH38"/>
    <mergeCell ref="B49:F49"/>
    <mergeCell ref="AC20:AH20"/>
    <mergeCell ref="AI44:AJ45"/>
    <mergeCell ref="AL44:AP44"/>
    <mergeCell ref="AL40:AP40"/>
    <mergeCell ref="W41:Z41"/>
    <mergeCell ref="AD41:AH41"/>
    <mergeCell ref="AL41:AP41"/>
    <mergeCell ref="W40:Z40"/>
    <mergeCell ref="AA40:AB41"/>
    <mergeCell ref="AD40:AH40"/>
    <mergeCell ref="AI40:AJ41"/>
    <mergeCell ref="V20:Z20"/>
    <mergeCell ref="W21:Z21"/>
    <mergeCell ref="AA21:AB22"/>
    <mergeCell ref="AD21:AH21"/>
    <mergeCell ref="G21:T22"/>
    <mergeCell ref="B21:F22"/>
    <mergeCell ref="Q49:U49"/>
    <mergeCell ref="V49:Z49"/>
    <mergeCell ref="W25:Z25"/>
    <mergeCell ref="AD25:AH25"/>
    <mergeCell ref="B18:S20"/>
    <mergeCell ref="W24:Z24"/>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AA44:AB45"/>
    <mergeCell ref="AD44:AH44"/>
    <mergeCell ref="G51:J51"/>
    <mergeCell ref="B47:AH47"/>
    <mergeCell ref="L52:P52"/>
    <mergeCell ref="Q52:U52"/>
    <mergeCell ref="V52:Z52"/>
    <mergeCell ref="AC51:AG51"/>
    <mergeCell ref="AC52:AH52"/>
    <mergeCell ref="V51:Y51"/>
    <mergeCell ref="L49:P49"/>
    <mergeCell ref="BV50:CA50"/>
    <mergeCell ref="BV51:CA51"/>
    <mergeCell ref="AF1:AH1"/>
    <mergeCell ref="AI1:AP1"/>
    <mergeCell ref="CE2:CH2"/>
    <mergeCell ref="AL45:AP45"/>
    <mergeCell ref="AL25:AP25"/>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CI6:CJ6"/>
    <mergeCell ref="CI7:CJ7"/>
    <mergeCell ref="CE3:CH3"/>
    <mergeCell ref="CE5:CH5"/>
    <mergeCell ref="CE6:CH6"/>
    <mergeCell ref="CE7:CH7"/>
    <mergeCell ref="CE8:CH8"/>
    <mergeCell ref="CE9:CH9"/>
    <mergeCell ref="CI10:CJ10"/>
  </mergeCells>
  <phoneticPr fontId="6"/>
  <conditionalFormatting sqref="AS36:BH38">
    <cfRule type="expression" dxfId="289" priority="54">
      <formula>OR($AS$36="－",$AS$36="")</formula>
    </cfRule>
  </conditionalFormatting>
  <conditionalFormatting sqref="AS40:BH42">
    <cfRule type="expression" dxfId="288" priority="53">
      <formula>OR($AS$40="－",$AS$40="")</formula>
    </cfRule>
  </conditionalFormatting>
  <conditionalFormatting sqref="AS44:BH45">
    <cfRule type="expression" dxfId="287" priority="52">
      <formula>OR($AS$44="－",$AS$44="")</formula>
    </cfRule>
  </conditionalFormatting>
  <conditionalFormatting sqref="V21:AP22">
    <cfRule type="expression" dxfId="286" priority="116">
      <formula>$L$9="ベア加算"</formula>
    </cfRule>
  </conditionalFormatting>
  <conditionalFormatting sqref="B21:U22">
    <cfRule type="expression" dxfId="285" priority="117">
      <formula>$L$9="ベア加算"</formula>
    </cfRule>
  </conditionalFormatting>
  <conditionalFormatting sqref="B12:S12">
    <cfRule type="expression" dxfId="284" priority="44">
      <formula>OR($B$9="",$G$9="",$L$9="")</formula>
    </cfRule>
  </conditionalFormatting>
  <conditionalFormatting sqref="V10:AP12">
    <cfRule type="expression" dxfId="283" priority="43">
      <formula>$V$11=""</formula>
    </cfRule>
  </conditionalFormatting>
  <conditionalFormatting sqref="V13:AP16">
    <cfRule type="expression" dxfId="282" priority="42">
      <formula>$V$14=""</formula>
    </cfRule>
  </conditionalFormatting>
  <conditionalFormatting sqref="AS20:BH22">
    <cfRule type="expression" dxfId="281" priority="118">
      <formula>OR($AS$20="－",$AS$20="")</formula>
    </cfRule>
  </conditionalFormatting>
  <conditionalFormatting sqref="AT14:AZ16">
    <cfRule type="expression" dxfId="280" priority="31">
      <formula>$V$14=""</formula>
    </cfRule>
  </conditionalFormatting>
  <conditionalFormatting sqref="AT11:AZ12">
    <cfRule type="expression" dxfId="279" priority="30">
      <formula>$V$11=""</formula>
    </cfRule>
  </conditionalFormatting>
  <conditionalFormatting sqref="P5">
    <cfRule type="expression" dxfId="278" priority="29">
      <formula>OR($Y$5="訪問型サービス（総合事業）",$Y$5="通所型サービス（総合事業）")</formula>
    </cfRule>
  </conditionalFormatting>
  <conditionalFormatting sqref="P15">
    <cfRule type="expression" dxfId="277" priority="28">
      <formula>OR($P$15&lt;1,$P$15&gt;12)</formula>
    </cfRule>
  </conditionalFormatting>
  <conditionalFormatting sqref="B8:S11 V7:Z16 AA8:AP9 AA11:AP12 AA14:AP16 V20:Z45">
    <cfRule type="expression" dxfId="276" priority="25">
      <formula>$F$15&lt;&gt;4</formula>
    </cfRule>
  </conditionalFormatting>
  <conditionalFormatting sqref="AA21:AB45 AA48:AB50">
    <cfRule type="expression" dxfId="275" priority="126">
      <formula>AND($F$15&lt;&gt;4,$F$15&lt;&gt;5)</formula>
    </cfRule>
  </conditionalFormatting>
  <conditionalFormatting sqref="AC20:AH45">
    <cfRule type="expression" dxfId="274" priority="2">
      <formula>AND($F$15&lt;&gt;4,$F$15&lt;&gt;5)</formula>
    </cfRule>
  </conditionalFormatting>
  <conditionalFormatting sqref="V7:Z16 AA8:AP9 AA11:AP12 AA14:AP16 V20:Z45">
    <cfRule type="expression" dxfId="273" priority="24">
      <formula>$B$9="処遇加算なし"</formula>
    </cfRule>
  </conditionalFormatting>
  <conditionalFormatting sqref="G9:S9">
    <cfRule type="expression" dxfId="272" priority="23">
      <formula>$B$9="処遇加算なし"</formula>
    </cfRule>
  </conditionalFormatting>
  <conditionalFormatting sqref="G10:S11">
    <cfRule type="expression" dxfId="271" priority="22">
      <formula>$B$9="処遇加算なし"</formula>
    </cfRule>
  </conditionalFormatting>
  <conditionalFormatting sqref="AD24:AH24">
    <cfRule type="expression" dxfId="270" priority="20">
      <formula>AND($F$15&lt;&gt;4,$F$15&lt;&gt;5)</formula>
    </cfRule>
  </conditionalFormatting>
  <conditionalFormatting sqref="AD28:AH28">
    <cfRule type="expression" dxfId="269" priority="18">
      <formula>AND($F$15&lt;&gt;4,$F$15&lt;&gt;5)</formula>
    </cfRule>
  </conditionalFormatting>
  <conditionalFormatting sqref="AD32:AH32">
    <cfRule type="expression" dxfId="268" priority="15">
      <formula>AND($F$15&lt;&gt;4,$F$15&lt;&gt;5)</formula>
    </cfRule>
  </conditionalFormatting>
  <conditionalFormatting sqref="AS24:BH26">
    <cfRule type="expression" dxfId="267" priority="14">
      <formula>OR($AS$24="－",$AS$24="")</formula>
    </cfRule>
  </conditionalFormatting>
  <conditionalFormatting sqref="AS28:BH30">
    <cfRule type="expression" dxfId="266" priority="13">
      <formula>OR($AS$28="－",$AS$28="")</formula>
    </cfRule>
  </conditionalFormatting>
  <conditionalFormatting sqref="AS32:BH34">
    <cfRule type="expression" dxfId="265" priority="12">
      <formula>OR($AS$32="－",$AS$32="")</formula>
    </cfRule>
  </conditionalFormatting>
  <conditionalFormatting sqref="AL41:AP41">
    <cfRule type="expression" dxfId="264" priority="6">
      <formula>$AP$62=2</formula>
    </cfRule>
  </conditionalFormatting>
  <conditionalFormatting sqref="AD41:AH41">
    <cfRule type="expression" dxfId="263" priority="5">
      <formula>$AH$62=2</formula>
    </cfRule>
  </conditionalFormatting>
  <conditionalFormatting sqref="AG37:AH37">
    <cfRule type="expression" dxfId="262"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61"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EA17F-627F-45D8-9B04-91BAAEA0F117}">
  <sheetPr codeName="Sheet3">
    <pageSetUpPr fitToPage="1"/>
  </sheetPr>
  <dimension ref="A1:CJ73"/>
  <sheetViews>
    <sheetView showGridLines="0" view="pageBreakPreview" topLeftCell="F1" zoomScaleNormal="53" zoomScaleSheetLayoutView="100" workbookViewId="0">
      <selection activeCell="AQ7" sqref="AQ7"/>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2325</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東京都</v>
      </c>
      <c r="AJ1" s="1012"/>
      <c r="AK1" s="1012"/>
      <c r="AL1" s="1012"/>
      <c r="AM1" s="1012"/>
      <c r="AN1" s="1012"/>
      <c r="AO1" s="1012"/>
      <c r="AP1" s="1012"/>
      <c r="AS1" s="1179" t="str">
        <f>B9&amp;G9&amp;L9</f>
        <v>処遇加算Ⅲ特定加算なしベア加算</v>
      </c>
      <c r="AT1" s="1180"/>
      <c r="AU1" s="1180"/>
      <c r="AV1" s="1180"/>
      <c r="AW1" s="1180"/>
      <c r="AX1" s="1180"/>
      <c r="AY1" s="1180"/>
      <c r="AZ1" s="1180"/>
      <c r="BA1" s="1180"/>
      <c r="BB1" s="1180"/>
      <c r="BC1" s="1180"/>
      <c r="BD1" s="1180"/>
      <c r="BE1" s="1181"/>
      <c r="BF1" s="1178" t="str">
        <f>IFERROR(VLOOKUP(Y5,【参考】数式用!$AH$2:$AI$34,2,FALSE),"")</f>
        <v>生活介護</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438"/>
      <c r="AR2" s="438"/>
      <c r="CE2" s="1003" t="s">
        <v>2193</v>
      </c>
      <c r="CF2" s="1003"/>
      <c r="CG2" s="1003"/>
      <c r="CH2" s="1003"/>
      <c r="CI2" s="984">
        <f>IF(AI1&lt;&gt;"",1,"")</f>
        <v>1</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f>IF(AND(L9="ベア加算",Q49="ベア加算"),1,"")</f>
        <v>1</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f>IF(OR(OR(G49="処遇加算Ⅰ",G49="処遇加算Ⅱ"),OR(AS48="処遇加算Ⅰ",AS48="処遇加算Ⅱ")),1,"")</f>
        <v>1</v>
      </c>
      <c r="CJ4" s="992"/>
    </row>
    <row r="5" spans="1:88" ht="33" customHeight="1">
      <c r="B5" s="1098">
        <v>1334567890</v>
      </c>
      <c r="C5" s="1098"/>
      <c r="D5" s="1098"/>
      <c r="E5" s="1098"/>
      <c r="F5" s="1098"/>
      <c r="G5" s="1099" t="s">
        <v>2344</v>
      </c>
      <c r="H5" s="1099"/>
      <c r="I5" s="1099"/>
      <c r="J5" s="1100" t="s">
        <v>4</v>
      </c>
      <c r="K5" s="1100"/>
      <c r="L5" s="1100"/>
      <c r="M5" s="1101" t="s">
        <v>5</v>
      </c>
      <c r="N5" s="1101"/>
      <c r="O5" s="1101"/>
      <c r="P5" s="1211" t="s">
        <v>2352</v>
      </c>
      <c r="Q5" s="1212"/>
      <c r="R5" s="1212"/>
      <c r="S5" s="1212"/>
      <c r="T5" s="1212"/>
      <c r="U5" s="1212"/>
      <c r="V5" s="1212"/>
      <c r="W5" s="1212"/>
      <c r="X5" s="1213"/>
      <c r="Y5" s="1155" t="s">
        <v>2249</v>
      </c>
      <c r="Z5" s="1155"/>
      <c r="AA5" s="1155"/>
      <c r="AB5" s="1155"/>
      <c r="AC5" s="1155"/>
      <c r="AD5" s="1155"/>
      <c r="AE5" s="1199">
        <v>3850000</v>
      </c>
      <c r="AF5" s="1200"/>
      <c r="AG5" s="1200"/>
      <c r="AH5" s="1201"/>
      <c r="AI5" s="1199">
        <v>800000</v>
      </c>
      <c r="AJ5" s="1200"/>
      <c r="AK5" s="1200"/>
      <c r="AL5" s="1201"/>
      <c r="AM5" s="1202">
        <f>AE5-AI5</f>
        <v>3050000</v>
      </c>
      <c r="AN5" s="1203"/>
      <c r="AO5" s="1203"/>
      <c r="AP5" s="1204"/>
      <c r="AS5" s="83"/>
      <c r="AT5" s="1185"/>
      <c r="AU5" s="1185"/>
      <c r="AV5" s="1185"/>
      <c r="AW5" s="1185"/>
      <c r="AX5" s="1185"/>
      <c r="AY5" s="1185"/>
      <c r="AZ5" s="1185"/>
      <c r="BA5" s="84"/>
      <c r="CE5" s="1003" t="s">
        <v>2186</v>
      </c>
      <c r="CF5" s="1003"/>
      <c r="CG5" s="1003"/>
      <c r="CH5" s="1003"/>
      <c r="CI5" s="991">
        <f>IF(OR(G49="処遇加算Ⅰ",AS48="処遇加算Ⅰ"),1,"")</f>
        <v>1</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新加算Ⅲ</v>
      </c>
      <c r="W8" s="1206"/>
      <c r="X8" s="1206"/>
      <c r="Y8" s="1206"/>
      <c r="Z8" s="1207"/>
      <c r="AA8" s="1187" t="str">
        <f>IFERROR(VLOOKUP(AS1,【参考】数式用2!E6:L23,4,FALSE),"")</f>
        <v>キャリアパス要件Ⅰ～Ⅲを「R6年度中の対応の誓約」で満たし、４月から旧処遇加算Ⅰを算定可。その場合、６月以降は自然と新加算Ⅲに移行可能。さらに、新加算Ⅱへの移行も推奨。</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7" t="str">
        <f>IF(OR(V8="新加算Ⅰ",V8="新加算Ⅱ",V8="新加算Ⅲ",V8="新加算Ⅴ(１)",V8="新加算Ⅴ(３)",V8="新加算Ⅴ(８)"),"○","")</f>
        <v>○</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t="s">
        <v>232</v>
      </c>
      <c r="C9" s="1113"/>
      <c r="D9" s="1113"/>
      <c r="E9" s="1113"/>
      <c r="F9" s="1114"/>
      <c r="G9" s="1115" t="s">
        <v>11</v>
      </c>
      <c r="H9" s="1116"/>
      <c r="I9" s="1116"/>
      <c r="J9" s="1116"/>
      <c r="K9" s="1117"/>
      <c r="L9" s="1118" t="s">
        <v>13</v>
      </c>
      <c r="M9" s="1119"/>
      <c r="N9" s="1119"/>
      <c r="O9" s="1119"/>
      <c r="P9" s="1120"/>
      <c r="Q9" s="1102" t="s">
        <v>2052</v>
      </c>
      <c r="R9" s="1103"/>
      <c r="S9" s="1103"/>
      <c r="T9" s="1040"/>
      <c r="U9" s="1041"/>
      <c r="V9" s="1208">
        <f>IFERROR(VLOOKUP(Y5,【参考】数式用!$A$5:$AB$37,MATCH(V8,【参考】数式用!$B$4:$AB$4,0)+1,FALSE),"")</f>
        <v>6.699999999999999E-2</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f>IFERROR(VLOOKUP(Y5,【参考】数式用!$A$5:$J$37,MATCH(B9,【参考】数式用!$B$4:$J$4,0)+1,0),"")</f>
        <v>1.7999999999999999E-2</v>
      </c>
      <c r="C10" s="1122"/>
      <c r="D10" s="1122"/>
      <c r="E10" s="1122"/>
      <c r="F10" s="1123"/>
      <c r="G10" s="1121">
        <f>IFERROR(VLOOKUP(Y5,【参考】数式用!$A$5:$J$37,MATCH(G9,【参考】数式用!$B$4:$J$4,0)+1,0),"")</f>
        <v>0</v>
      </c>
      <c r="H10" s="1122"/>
      <c r="I10" s="1122"/>
      <c r="J10" s="1122"/>
      <c r="K10" s="1123"/>
      <c r="L10" s="1127">
        <f>IFERROR(VLOOKUP(Y5,【参考】数式用!$A$5:$J$37,MATCH(L9,【参考】数式用!$B$4:$J$4,0)+1,0),"")</f>
        <v>1.0999999999999999E-2</v>
      </c>
      <c r="M10" s="1128"/>
      <c r="N10" s="1128"/>
      <c r="O10" s="1128"/>
      <c r="P10" s="1129"/>
      <c r="Q10" s="1035">
        <f>SUM(B10,G10,L10)</f>
        <v>2.8999999999999998E-2</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新加算Ⅳ</v>
      </c>
      <c r="W11" s="1097"/>
      <c r="X11" s="1097"/>
      <c r="Y11" s="1097"/>
      <c r="Z11" s="1097"/>
      <c r="AA11" s="1187" t="str">
        <f>IFERROR(VLOOKUP(AS1,【参考】数式用2!E6:L23,6,FALSE),"")</f>
        <v>キャリアパス要件Ⅰ・Ⅱを「R6年度中の対応の誓約」で満たし、４月から旧処遇加算Ⅱを算定可。その場合、６月以降は自然と新加算Ⅳに移行可能。</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67"/>
      <c r="D12" s="1167"/>
      <c r="E12" s="1167"/>
      <c r="F12" s="1167"/>
      <c r="G12" s="1167"/>
      <c r="H12" s="1167"/>
      <c r="I12" s="1167"/>
      <c r="J12" s="1167"/>
      <c r="K12" s="1167"/>
      <c r="L12" s="1167"/>
      <c r="M12" s="1167"/>
      <c r="N12" s="1167"/>
      <c r="O12" s="1167"/>
      <c r="P12" s="1167"/>
      <c r="Q12" s="1167"/>
      <c r="R12" s="1167"/>
      <c r="S12" s="1167"/>
      <c r="T12" s="1042"/>
      <c r="U12" s="1041"/>
      <c r="V12" s="1151">
        <f>IFERROR(VLOOKUP(Y5,【参考】数式用!$A$5:$AB$37,MATCH(V11,【参考】数式用!$B$4:$AB$4,0)+1,FALSE),"")</f>
        <v>5.4999999999999993E-2</v>
      </c>
      <c r="W12" s="1151"/>
      <c r="X12" s="1151"/>
      <c r="Y12" s="1151"/>
      <c r="Z12" s="1151"/>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435"/>
      <c r="V14" s="1097" t="str">
        <f>IFERROR(IF(VLOOKUP(AS1,【参考】数式用2!E6:L23,7,FALSE)="","",VLOOKUP(AS1,【参考】数式用2!E6:L23,7,FALSE)),"")</f>
        <v>新加算Ⅴ(13)</v>
      </c>
      <c r="W14" s="1097"/>
      <c r="X14" s="1097"/>
      <c r="Y14" s="1097"/>
      <c r="Z14" s="1097"/>
      <c r="AA14" s="1191" t="str">
        <f>IFERROR(VLOOKUP(AS1,【参考】数式用2!E6:L23,8,FALSE),"")</f>
        <v>誓約をしなくてもⅤ(13)は算定可。ただし、R7年度以降、キャリアパス要件Ⅰ・Ⅱは必須であり、いずれにせよR6年度中の対応は必要なため、より加算率が高い新加算Ⅳを推奨。</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439" t="s">
        <v>2111</v>
      </c>
      <c r="F15" s="54">
        <v>4</v>
      </c>
      <c r="G15" s="439" t="s">
        <v>2112</v>
      </c>
      <c r="H15" s="1135" t="s">
        <v>2113</v>
      </c>
      <c r="I15" s="1135"/>
      <c r="J15" s="1148"/>
      <c r="K15" s="54">
        <v>7</v>
      </c>
      <c r="L15" s="439" t="s">
        <v>2111</v>
      </c>
      <c r="M15" s="54">
        <v>3</v>
      </c>
      <c r="N15" s="439" t="s">
        <v>2112</v>
      </c>
      <c r="O15" s="439" t="s">
        <v>2114</v>
      </c>
      <c r="P15" s="104">
        <f>(K15*12+M15)-(D15*12+F15)+1</f>
        <v>12</v>
      </c>
      <c r="Q15" s="1135" t="s">
        <v>2115</v>
      </c>
      <c r="R15" s="1135"/>
      <c r="S15" s="105" t="s">
        <v>69</v>
      </c>
      <c r="U15" s="435"/>
      <c r="V15" s="1136">
        <f>IFERROR(VLOOKUP(Y5,【参考】数式用!$A$5:$AB$37,MATCH(V14,【参考】数式用!$B$4:$AB$4,0)+1,FALSE),"")</f>
        <v>4.0999999999999995E-2</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5"/>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437"/>
      <c r="U17" s="437"/>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440" t="str">
        <f>IFERROR(IF(L9="ベア加算","✓",""),"")</f>
        <v>✓</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440"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440" t="str">
        <f>IFERROR(IF(B9="処遇加算Ⅲ","✓",""),"")</f>
        <v>✓</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440"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440"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440" t="str">
        <f>IFERROR(IF(B9="処遇加算Ⅲ","✓",""),"")</f>
        <v>✓</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440"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440"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440" t="str">
        <f>IFERROR(IF(AND(B9&lt;&gt;"",B9&lt;&gt;"処遇加算Ⅰ"),"✓",""),"")</f>
        <v>✓</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440"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440" t="str">
        <f>IFERROR(IF(G9="特定加算なし","✓",""),"")</f>
        <v>✓</v>
      </c>
      <c r="W37" s="1021" t="s">
        <v>15</v>
      </c>
      <c r="X37" s="1022"/>
      <c r="Y37" s="1022"/>
      <c r="Z37" s="1023"/>
      <c r="AA37" s="1040"/>
      <c r="AB37" s="1041"/>
      <c r="AC37" s="1170" t="s">
        <v>2176</v>
      </c>
      <c r="AD37" s="1171"/>
      <c r="AE37" s="1171"/>
      <c r="AF37" s="1171"/>
      <c r="AG37" s="1172">
        <v>0</v>
      </c>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福祉専門職員配置等加算を算定する。</v>
      </c>
      <c r="H40" s="1070"/>
      <c r="I40" s="1070"/>
      <c r="J40" s="1070"/>
      <c r="K40" s="1070"/>
      <c r="L40" s="1070"/>
      <c r="M40" s="1070"/>
      <c r="N40" s="1070"/>
      <c r="O40" s="1070"/>
      <c r="P40" s="1070"/>
      <c r="Q40" s="1070"/>
      <c r="R40" s="1070"/>
      <c r="S40" s="1070"/>
      <c r="T40" s="1071"/>
      <c r="U40" s="92"/>
      <c r="V40" s="440"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440" t="str">
        <f>IFERROR(IF(OR(G9="特定加算Ⅱ",G9="特定加算なし"),"✓",""),"")</f>
        <v>✓</v>
      </c>
      <c r="W41" s="1021" t="s">
        <v>15</v>
      </c>
      <c r="X41" s="1022"/>
      <c r="Y41" s="1022"/>
      <c r="Z41" s="1023"/>
      <c r="AA41" s="1040"/>
      <c r="AB41" s="1041"/>
      <c r="AC41" s="134" t="s">
        <v>83</v>
      </c>
      <c r="AD41" s="1065" t="s">
        <v>2283</v>
      </c>
      <c r="AE41" s="1066"/>
      <c r="AF41" s="1066"/>
      <c r="AG41" s="1066"/>
      <c r="AH41" s="1067"/>
      <c r="AI41" s="1040"/>
      <c r="AJ41" s="1041"/>
      <c r="AK41" s="134" t="s">
        <v>83</v>
      </c>
      <c r="AL41" s="1065" t="s">
        <v>2283</v>
      </c>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437"/>
      <c r="AB42" s="437"/>
      <c r="AC42" s="136"/>
      <c r="AD42" s="1013" t="s">
        <v>15</v>
      </c>
      <c r="AE42" s="1013"/>
      <c r="AF42" s="1013"/>
      <c r="AG42" s="1013"/>
      <c r="AH42" s="1013"/>
      <c r="AI42" s="437"/>
      <c r="AJ42" s="437"/>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440"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440" t="str">
        <f>IFERROR(IF(G9="特定加算なし","✓",""),"")</f>
        <v>✓</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処遇加算Ⅰ</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ベア加算</v>
      </c>
      <c r="BB48" s="1017"/>
      <c r="BC48" s="1017"/>
      <c r="BD48" s="1017"/>
      <c r="BE48" s="1168" t="str">
        <f>AS48&amp;AW48&amp;BA48</f>
        <v>処遇加算Ⅰ特定加算なしベア加算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処遇加算Ⅰ</v>
      </c>
      <c r="H49" s="1045"/>
      <c r="I49" s="1045"/>
      <c r="J49" s="1045"/>
      <c r="K49" s="1046"/>
      <c r="L49" s="1059" t="str">
        <f>IFERROR(IF(G9="","",IF(AND(AH61=1,AH62=1,AH63=1),"特定加算Ⅰ",IF(AND(AH61=1,AH62=2,AH63=1),"特定加算Ⅱ",IF(OR(AH61=2,AH62=2,AH63=2),"特定加算なし","")))),"")</f>
        <v>特定加算なし</v>
      </c>
      <c r="M49" s="1060"/>
      <c r="N49" s="1060"/>
      <c r="O49" s="1060"/>
      <c r="P49" s="1061"/>
      <c r="Q49" s="1081" t="str">
        <f>IFERROR(IF(OR(L9="ベア加算",AND(L9="ベア加算なし",AH57=1)),"ベア加算",IF(AH57=2,"ベア加算なし","")),"")</f>
        <v>ベア加算</v>
      </c>
      <c r="R49" s="1045"/>
      <c r="S49" s="1045"/>
      <c r="T49" s="1045"/>
      <c r="U49" s="1082"/>
      <c r="V49" s="1083" t="s">
        <v>10</v>
      </c>
      <c r="W49" s="1084"/>
      <c r="X49" s="1084"/>
      <c r="Y49" s="1084"/>
      <c r="Z49" s="1084"/>
      <c r="AA49" s="1042"/>
      <c r="AB49" s="1042"/>
      <c r="AC49" s="1024" t="str">
        <f>IFERROR(VLOOKUP(BE48,【参考】数式用2!E6:F23,2,FALSE),"")</f>
        <v>新加算Ⅲ</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f>IFERROR(VLOOKUP(Y5,【参考】数式用!$A$5:$J$37,MATCH(G49,【参考】数式用!$B$4:$J$4,0)+1,0),"")</f>
        <v>4.3999999999999997E-2</v>
      </c>
      <c r="H50" s="1028"/>
      <c r="I50" s="1028"/>
      <c r="J50" s="1028"/>
      <c r="K50" s="1029"/>
      <c r="L50" s="1030">
        <f>IFERROR(VLOOKUP(Y5,【参考】数式用!$A$5:$J$37,MATCH(L49,【参考】数式用!$B$4:$J$4,0)+1,0),"")</f>
        <v>0</v>
      </c>
      <c r="M50" s="1031"/>
      <c r="N50" s="1031"/>
      <c r="O50" s="1031"/>
      <c r="P50" s="1032"/>
      <c r="Q50" s="1033">
        <f>IFERROR(VLOOKUP(Y5,【参考】数式用!$A$5:$J$37,MATCH(Q49,【参考】数式用!$B$4:$J$4,0)+1,0),"")</f>
        <v>1.0999999999999999E-2</v>
      </c>
      <c r="R50" s="1028"/>
      <c r="S50" s="1028"/>
      <c r="T50" s="1028"/>
      <c r="U50" s="1034"/>
      <c r="V50" s="1035">
        <f>SUM(G50,L50,Q50)</f>
        <v>5.4999999999999993E-2</v>
      </c>
      <c r="W50" s="1036"/>
      <c r="X50" s="1036"/>
      <c r="Y50" s="1036"/>
      <c r="Z50" s="1036"/>
      <c r="AA50" s="1042"/>
      <c r="AB50" s="1042"/>
      <c r="AC50" s="1037">
        <f>IFERROR(VLOOKUP(Y5,【参考】数式用!$A$5:$AB$37,MATCH(AC49,【参考】数式用!$B$4:$AB$4,0)+1,FALSE),"")</f>
        <v>6.699999999999999E-2</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f>IFERROR(ROUNDDOWN(ROUND(AM5*G50,0),0)*H53,"")</f>
        <v>268400</v>
      </c>
      <c r="H51" s="1050"/>
      <c r="I51" s="1050"/>
      <c r="J51" s="1050"/>
      <c r="K51" s="55" t="s">
        <v>2117</v>
      </c>
      <c r="L51" s="1156">
        <f>IFERROR(ROUNDDOWN(ROUND(AM5*L50,0),0)*H53,"")</f>
        <v>0</v>
      </c>
      <c r="M51" s="1157"/>
      <c r="N51" s="1157"/>
      <c r="O51" s="1157"/>
      <c r="P51" s="55" t="s">
        <v>2117</v>
      </c>
      <c r="Q51" s="1056">
        <f>IFERROR(ROUNDDOWN(ROUND(AM5*Q50,0),0)*H53,"")</f>
        <v>67100</v>
      </c>
      <c r="R51" s="1050"/>
      <c r="S51" s="1050"/>
      <c r="T51" s="1050"/>
      <c r="U51" s="56" t="s">
        <v>2117</v>
      </c>
      <c r="V51" s="1057">
        <f>IFERROR(SUM(G51,L51,Q51),"")</f>
        <v>335500</v>
      </c>
      <c r="W51" s="1058"/>
      <c r="X51" s="1058"/>
      <c r="Y51" s="1058"/>
      <c r="Z51" s="57" t="s">
        <v>2117</v>
      </c>
      <c r="AB51" s="58"/>
      <c r="AC51" s="1056">
        <f>IFERROR(ROUNDDOWN(ROUND(AM5*AC50,0),0)*AD53,"")</f>
        <v>2043500</v>
      </c>
      <c r="AD51" s="1050"/>
      <c r="AE51" s="1050"/>
      <c r="AF51" s="1050"/>
      <c r="AG51" s="1050"/>
      <c r="AH51" s="56" t="s">
        <v>2117</v>
      </c>
      <c r="AS51" s="1015">
        <f>IFERROR(ROUNDDOWN(ROUND(AM5*(G50-B10),0),0)*H53,"")</f>
        <v>158600</v>
      </c>
      <c r="AT51" s="1015"/>
      <c r="AU51" s="1015"/>
      <c r="AV51" s="1015"/>
      <c r="AW51" s="1015">
        <f>IFERROR(ROUNDDOWN(ROUND(AM5*(L50-G10),0),0)*H53,"")</f>
        <v>0</v>
      </c>
      <c r="AX51" s="1015"/>
      <c r="AY51" s="1015"/>
      <c r="AZ51" s="1015"/>
      <c r="BA51" s="1015">
        <f>IFERROR(ROUNDDOWN(ROUND(AM5*(Q50-L10),0),0)*H53,"")</f>
        <v>0</v>
      </c>
      <c r="BB51" s="1015"/>
      <c r="BC51" s="1015"/>
      <c r="BD51" s="1015"/>
      <c r="BE51" s="1015">
        <f>IFERROR(ROUNDDOWN(ROUND(AM5*(AC50-Q10),0),0)*AD53,"")</f>
        <v>1159000</v>
      </c>
      <c r="BF51" s="1015"/>
      <c r="BG51" s="1015"/>
      <c r="BH51" s="1015"/>
      <c r="BI51" s="1015">
        <f>SUM(AS51:BH51)</f>
        <v>1317600</v>
      </c>
      <c r="BJ51" s="1015"/>
      <c r="BK51" s="1015"/>
      <c r="BL51" s="1015"/>
      <c r="BM51" s="141"/>
      <c r="BN51" s="1015">
        <f>IFERROR(ROUNDDOWN(ROUNDDOWN(ROUND(AM5*(VLOOKUP(Y5,【参考】数式用!$A$5:$AB$37,14,FALSE)),0),0)*AD53*0.5,0),"")</f>
        <v>838750</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(134,200円/月)</v>
      </c>
      <c r="H52" s="1055"/>
      <c r="I52" s="1055"/>
      <c r="J52" s="1055"/>
      <c r="K52" s="1055"/>
      <c r="L52" s="1052" t="str">
        <f>IFERROR("("&amp;TEXT(L51/H53,"#,##0円")&amp;"/月)","")</f>
        <v>(0円/月)</v>
      </c>
      <c r="M52" s="1053"/>
      <c r="N52" s="1053"/>
      <c r="O52" s="1053"/>
      <c r="P52" s="1054"/>
      <c r="Q52" s="1055" t="str">
        <f>IFERROR("("&amp;TEXT(Q51/H53,"#,##0円")&amp;"/月)","")</f>
        <v>(33,550円/月)</v>
      </c>
      <c r="R52" s="1055"/>
      <c r="S52" s="1055"/>
      <c r="T52" s="1055"/>
      <c r="U52" s="1055"/>
      <c r="V52" s="1055" t="str">
        <f>IFERROR("("&amp;TEXT(V51/H53,"#,##0円")&amp;"/月)","")</f>
        <v>(167,750円/月)</v>
      </c>
      <c r="W52" s="1055"/>
      <c r="X52" s="1055"/>
      <c r="Y52" s="1055"/>
      <c r="Z52" s="1055"/>
      <c r="AB52" s="58"/>
      <c r="AC52" s="1052" t="str">
        <f>IFERROR("("&amp;TEXT(AC51/AD53,"#,##0円")&amp;"/月)","")</f>
        <v>(204,350円/月)</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436">
        <f>IF(AND(B9&lt;&gt;"処遇加算なし",F15=4),IF(V21="✓",1,IF(V22="✓",2,"")),"")</f>
        <v>1</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436">
        <f>IF(AND(B9&lt;&gt;"処遇加算なし",F15=4),IF(V24="✓",1,IF(V25="✓",2,IF(V26="✓",3,""))),"")</f>
        <v>2</v>
      </c>
      <c r="AA58" s="145"/>
      <c r="AB58" s="149"/>
      <c r="AC58" s="1150" t="s">
        <v>2378</v>
      </c>
      <c r="AD58" s="1150"/>
      <c r="AE58" s="1150"/>
      <c r="AF58" s="1150"/>
      <c r="AG58" s="1150"/>
      <c r="AH58" s="425">
        <f>IF(AND(F15&lt;&gt;4,F15&lt;&gt;5),0,IF(AU8="○",1,3))</f>
        <v>1</v>
      </c>
      <c r="AI58" s="153"/>
      <c r="AJ58" s="149"/>
      <c r="AK58" s="1150" t="s">
        <v>2378</v>
      </c>
      <c r="AL58" s="1150"/>
      <c r="AM58" s="1150"/>
      <c r="AN58" s="1150"/>
      <c r="AO58" s="1150"/>
      <c r="AP58" s="425">
        <f>IF(AU8="○",1,3)</f>
        <v>1</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436">
        <f>IF(AND(B9&lt;&gt;"処遇加算なし",F15=4),IF(V28="✓",1,IF(V29="✓",2,IF(V30="✓",3,""))),"")</f>
        <v>2</v>
      </c>
      <c r="AA59" s="145"/>
      <c r="AB59" s="149"/>
      <c r="AC59" s="1150" t="s">
        <v>2379</v>
      </c>
      <c r="AD59" s="1150"/>
      <c r="AE59" s="1150"/>
      <c r="AF59" s="1150"/>
      <c r="AG59" s="1150"/>
      <c r="AH59" s="425">
        <f>IF(AND(F15&lt;&gt;4,F15&lt;&gt;5),0,IF(AV8="○",1,3))</f>
        <v>1</v>
      </c>
      <c r="AI59" s="153"/>
      <c r="AJ59" s="149"/>
      <c r="AK59" s="1150" t="s">
        <v>2379</v>
      </c>
      <c r="AL59" s="1150"/>
      <c r="AM59" s="1150"/>
      <c r="AN59" s="1150"/>
      <c r="AO59" s="1150"/>
      <c r="AP59" s="425">
        <f>IF(AV8="○",1,3)</f>
        <v>1</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436">
        <f>IF(AND(B9&lt;&gt;"処遇加算なし",F15=4),IF(V32="✓",1,IF(V33="✓",2,"")),"")</f>
        <v>2</v>
      </c>
      <c r="AA60" s="145"/>
      <c r="AB60" s="149"/>
      <c r="AC60" s="1150" t="s">
        <v>2380</v>
      </c>
      <c r="AD60" s="1150"/>
      <c r="AE60" s="1150"/>
      <c r="AF60" s="1150"/>
      <c r="AG60" s="1150"/>
      <c r="AH60" s="425">
        <f>IF(AND(F15&lt;&gt;4,F15&lt;&gt;5),0,IF(AW8="○",1,3))</f>
        <v>1</v>
      </c>
      <c r="AI60" s="153"/>
      <c r="AJ60" s="149"/>
      <c r="AK60" s="1150" t="s">
        <v>2380</v>
      </c>
      <c r="AL60" s="1150"/>
      <c r="AM60" s="1150"/>
      <c r="AN60" s="1150"/>
      <c r="AO60" s="1150"/>
      <c r="AP60" s="425">
        <f>IF(AW8="○",1,3)</f>
        <v>1</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436">
        <f>IF(AND(B9&lt;&gt;"処遇加算なし",F15=4),IF(V36="✓",1,IF(V37="✓",2,"")),"")</f>
        <v>2</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436">
        <f>IF(AND(B9&lt;&gt;"処遇加算なし",F15=4),IF(V40="✓",1,IF(V41="✓",2,"")),"")</f>
        <v>2</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436">
        <f>IF(AND(B9&lt;&gt;"処遇加算なし",F15=4),IF(V44="✓",1,IF(V45="✓",2,"")),"")</f>
        <v>2</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60" priority="24">
      <formula>OR($AS$36="－",$AS$36="")</formula>
    </cfRule>
  </conditionalFormatting>
  <conditionalFormatting sqref="AS40:BH42">
    <cfRule type="expression" dxfId="259" priority="23">
      <formula>OR($AS$40="－",$AS$40="")</formula>
    </cfRule>
  </conditionalFormatting>
  <conditionalFormatting sqref="AS44:BH45">
    <cfRule type="expression" dxfId="258" priority="22">
      <formula>OR($AS$44="－",$AS$44="")</formula>
    </cfRule>
  </conditionalFormatting>
  <conditionalFormatting sqref="V21:AP22">
    <cfRule type="expression" dxfId="257" priority="25">
      <formula>$L$9="ベア加算"</formula>
    </cfRule>
  </conditionalFormatting>
  <conditionalFormatting sqref="B21:U22">
    <cfRule type="expression" dxfId="256" priority="26">
      <formula>$L$9="ベア加算"</formula>
    </cfRule>
  </conditionalFormatting>
  <conditionalFormatting sqref="B12:S12">
    <cfRule type="expression" dxfId="255" priority="21">
      <formula>OR($B$9="",$G$9="",$L$9="")</formula>
    </cfRule>
  </conditionalFormatting>
  <conditionalFormatting sqref="V10:AP12">
    <cfRule type="expression" dxfId="254" priority="20">
      <formula>$V$11=""</formula>
    </cfRule>
  </conditionalFormatting>
  <conditionalFormatting sqref="V13:AP16">
    <cfRule type="expression" dxfId="253" priority="19">
      <formula>$V$14=""</formula>
    </cfRule>
  </conditionalFormatting>
  <conditionalFormatting sqref="AS20:BH22">
    <cfRule type="expression" dxfId="252" priority="27">
      <formula>OR($AS$20="－",$AS$20="")</formula>
    </cfRule>
  </conditionalFormatting>
  <conditionalFormatting sqref="AT14:AZ16">
    <cfRule type="expression" dxfId="251" priority="18">
      <formula>$V$14=""</formula>
    </cfRule>
  </conditionalFormatting>
  <conditionalFormatting sqref="AT11:AZ12">
    <cfRule type="expression" dxfId="250" priority="17">
      <formula>$V$11=""</formula>
    </cfRule>
  </conditionalFormatting>
  <conditionalFormatting sqref="P5">
    <cfRule type="expression" dxfId="249" priority="16">
      <formula>OR($Y$5="訪問型サービス（総合事業）",$Y$5="通所型サービス（総合事業）")</formula>
    </cfRule>
  </conditionalFormatting>
  <conditionalFormatting sqref="P15">
    <cfRule type="expression" dxfId="248" priority="15">
      <formula>OR($P$15&lt;1,$P$15&gt;12)</formula>
    </cfRule>
  </conditionalFormatting>
  <conditionalFormatting sqref="B8:S11 V7:Z16 AA8:AP9 AA11:AP12 AA14:AP16 V20:Z45">
    <cfRule type="expression" dxfId="247" priority="14">
      <formula>$F$15&lt;&gt;4</formula>
    </cfRule>
  </conditionalFormatting>
  <conditionalFormatting sqref="AA21:AB45 AA48:AB50">
    <cfRule type="expression" dxfId="246" priority="29">
      <formula>AND($F$15&lt;&gt;4,$F$15&lt;&gt;5)</formula>
    </cfRule>
  </conditionalFormatting>
  <conditionalFormatting sqref="AC20:AH45">
    <cfRule type="expression" dxfId="245" priority="2">
      <formula>AND($F$15&lt;&gt;4,$F$15&lt;&gt;5)</formula>
    </cfRule>
  </conditionalFormatting>
  <conditionalFormatting sqref="V7:Z16 AA8:AP9 AA11:AP12 AA14:AP16 V20:Z45">
    <cfRule type="expression" dxfId="244" priority="13">
      <formula>$B$9="処遇加算なし"</formula>
    </cfRule>
  </conditionalFormatting>
  <conditionalFormatting sqref="G9:S9">
    <cfRule type="expression" dxfId="243" priority="12">
      <formula>$B$9="処遇加算なし"</formula>
    </cfRule>
  </conditionalFormatting>
  <conditionalFormatting sqref="G10:S11">
    <cfRule type="expression" dxfId="242" priority="11">
      <formula>$B$9="処遇加算なし"</formula>
    </cfRule>
  </conditionalFormatting>
  <conditionalFormatting sqref="AD24:AH24">
    <cfRule type="expression" dxfId="241" priority="10">
      <formula>AND($F$15&lt;&gt;4,$F$15&lt;&gt;5)</formula>
    </cfRule>
  </conditionalFormatting>
  <conditionalFormatting sqref="AD28:AH28">
    <cfRule type="expression" dxfId="240" priority="9">
      <formula>AND($F$15&lt;&gt;4,$F$15&lt;&gt;5)</formula>
    </cfRule>
  </conditionalFormatting>
  <conditionalFormatting sqref="AD32:AH32">
    <cfRule type="expression" dxfId="239" priority="8">
      <formula>AND($F$15&lt;&gt;4,$F$15&lt;&gt;5)</formula>
    </cfRule>
  </conditionalFormatting>
  <conditionalFormatting sqref="AS24:BH26">
    <cfRule type="expression" dxfId="238" priority="7">
      <formula>OR($AS$24="－",$AS$24="")</formula>
    </cfRule>
  </conditionalFormatting>
  <conditionalFormatting sqref="AS28:BH30">
    <cfRule type="expression" dxfId="237" priority="6">
      <formula>OR($AS$28="－",$AS$28="")</formula>
    </cfRule>
  </conditionalFormatting>
  <conditionalFormatting sqref="AS32:BH34">
    <cfRule type="expression" dxfId="236" priority="5">
      <formula>OR($AS$32="－",$AS$32="")</formula>
    </cfRule>
  </conditionalFormatting>
  <conditionalFormatting sqref="AL41:AP41">
    <cfRule type="expression" dxfId="235" priority="4">
      <formula>$AP$62=2</formula>
    </cfRule>
  </conditionalFormatting>
  <conditionalFormatting sqref="AD41:AH41">
    <cfRule type="expression" dxfId="234" priority="3">
      <formula>$AH$62=2</formula>
    </cfRule>
  </conditionalFormatting>
  <conditionalFormatting sqref="AG37:AH37">
    <cfRule type="expression" dxfId="233"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32"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E3FFA95C-C28C-4336-8540-02EE2C871C81}">
      <formula1>0</formula1>
    </dataValidation>
    <dataValidation type="list" allowBlank="1" showInputMessage="1" showErrorMessage="1" sqref="AL41:AP41" xr:uid="{6E1A8177-8C36-4294-9F5C-C0E99E71866F}">
      <formula1>INDIRECT(BF1)</formula1>
    </dataValidation>
    <dataValidation type="list" allowBlank="1" showInputMessage="1" showErrorMessage="1" sqref="AD41:AH41" xr:uid="{4FFF0984-1C7C-4726-A0A9-59EA7755C6EA}">
      <formula1>INDIRECT(BF1)</formula1>
    </dataValidation>
    <dataValidation type="textLength" operator="equal" allowBlank="1" showInputMessage="1" showErrorMessage="1" error="10桁の介護保険事業所番号を入力してください。_x000a_（桁数が異なるとエラーになります）" sqref="B5:F5" xr:uid="{F013229F-4E96-4EED-B4E3-B683B91D6F55}">
      <formula1>10</formula1>
    </dataValidation>
    <dataValidation type="list" allowBlank="1" showInputMessage="1" showErrorMessage="1" sqref="K15:K16 D15:D16" xr:uid="{5C9B09D3-8D82-4718-999D-E96C85809AA4}">
      <formula1>"6,7"</formula1>
    </dataValidation>
    <dataValidation type="list" allowBlank="1" showInputMessage="1" showErrorMessage="1" sqref="M15:M16" xr:uid="{17A41438-FADC-4D5A-B008-31FA2C271DE6}">
      <formula1>"1,2,3,6,7,8,9,10,11,12"</formula1>
    </dataValidation>
    <dataValidation type="list" allowBlank="1" showInputMessage="1" showErrorMessage="1" sqref="M5:O5" xr:uid="{BD665C7F-6D35-42E6-B651-580B767714A2}">
      <formula1>INDIRECT(J5)</formula1>
    </dataValidation>
    <dataValidation type="list" allowBlank="1" showInputMessage="1" showErrorMessage="1" sqref="Y5:AD5" xr:uid="{BA5A46E1-F467-498B-B2EE-1DA7AF154390}">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325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325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325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325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325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325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325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325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325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325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326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326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326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326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326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326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326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326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326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326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327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327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327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327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327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327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327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327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327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327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328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328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328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328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328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328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328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328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328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328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329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329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329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329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329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329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329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329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DEEEE47-7F2C-4861-94C2-613B803FC90B}">
          <x14:formula1>
            <xm:f>【参考】数式用!$B$4:$E$4</xm:f>
          </x14:formula1>
          <xm:sqref>B9:F9</xm:sqref>
        </x14:dataValidation>
        <x14:dataValidation type="list" allowBlank="1" showInputMessage="1" showErrorMessage="1" xr:uid="{61CFC929-8174-42BC-8605-F2781FE79E38}">
          <x14:formula1>
            <xm:f>【参考】数式用!$F$4:$H$4</xm:f>
          </x14:formula1>
          <xm:sqref>G9</xm:sqref>
        </x14:dataValidation>
        <x14:dataValidation type="list" allowBlank="1" showInputMessage="1" showErrorMessage="1" xr:uid="{E965A181-2AA4-4E8D-A39D-47CBF7BE548E}">
          <x14:formula1>
            <xm:f>【参考】数式用!$I$4:$J$4</xm:f>
          </x14:formula1>
          <xm:sqref>L9</xm:sqref>
        </x14:dataValidation>
        <x14:dataValidation type="list" allowBlank="1" showInputMessage="1" showErrorMessage="1" xr:uid="{B9868901-1AF1-4CEF-A012-C3FB9120ECE0}">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F914B-2147-4202-A4F0-1804C899DBE9}">
  <sheetPr codeName="Sheet4">
    <pageSetUpPr fitToPage="1"/>
  </sheetPr>
  <dimension ref="A1:CJ73"/>
  <sheetViews>
    <sheetView showGridLines="0" view="pageBreakPreview" topLeftCell="F1" zoomScaleNormal="53" zoomScaleSheetLayoutView="100" workbookViewId="0">
      <selection activeCell="AA8" sqref="AA8:AP9"/>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2326</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東京都</v>
      </c>
      <c r="AJ1" s="1012"/>
      <c r="AK1" s="1012"/>
      <c r="AL1" s="1012"/>
      <c r="AM1" s="1012"/>
      <c r="AN1" s="1012"/>
      <c r="AO1" s="1012"/>
      <c r="AP1" s="1012"/>
      <c r="AS1" s="1179" t="str">
        <f>B9&amp;G9&amp;L9</f>
        <v>処遇加算Ⅲ特定加算なしベア加算なし</v>
      </c>
      <c r="AT1" s="1180"/>
      <c r="AU1" s="1180"/>
      <c r="AV1" s="1180"/>
      <c r="AW1" s="1180"/>
      <c r="AX1" s="1180"/>
      <c r="AY1" s="1180"/>
      <c r="AZ1" s="1180"/>
      <c r="BA1" s="1180"/>
      <c r="BB1" s="1180"/>
      <c r="BC1" s="1180"/>
      <c r="BD1" s="1180"/>
      <c r="BE1" s="1181"/>
      <c r="BF1" s="1178" t="str">
        <f>IFERROR(VLOOKUP(Y5,【参考】数式用!$AH$2:$AI$34,2,FALSE),"")</f>
        <v>就労継続支援Ａ型</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431"/>
      <c r="AR2" s="431"/>
      <c r="CE2" s="1003" t="s">
        <v>2193</v>
      </c>
      <c r="CF2" s="1003"/>
      <c r="CG2" s="1003"/>
      <c r="CH2" s="1003"/>
      <c r="CI2" s="984">
        <f>IF(AI1&lt;&gt;"",1,"")</f>
        <v>1</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f>IF(OR(OR(G49="処遇加算Ⅰ",G49="処遇加算Ⅱ"),OR(AS48="処遇加算Ⅰ",AS48="処遇加算Ⅱ")),1,"")</f>
        <v>1</v>
      </c>
      <c r="CJ4" s="992"/>
    </row>
    <row r="5" spans="1:88" ht="33" customHeight="1">
      <c r="B5" s="1098">
        <v>1334567892</v>
      </c>
      <c r="C5" s="1098"/>
      <c r="D5" s="1098"/>
      <c r="E5" s="1098"/>
      <c r="F5" s="1098"/>
      <c r="G5" s="1099" t="s">
        <v>2355</v>
      </c>
      <c r="H5" s="1099"/>
      <c r="I5" s="1099"/>
      <c r="J5" s="1100" t="s">
        <v>4</v>
      </c>
      <c r="K5" s="1100"/>
      <c r="L5" s="1100"/>
      <c r="M5" s="1101" t="s">
        <v>1182</v>
      </c>
      <c r="N5" s="1101"/>
      <c r="O5" s="1101"/>
      <c r="P5" s="1211" t="s">
        <v>2356</v>
      </c>
      <c r="Q5" s="1212"/>
      <c r="R5" s="1212"/>
      <c r="S5" s="1212"/>
      <c r="T5" s="1212"/>
      <c r="U5" s="1212"/>
      <c r="V5" s="1212"/>
      <c r="W5" s="1212"/>
      <c r="X5" s="1213"/>
      <c r="Y5" s="1155" t="s">
        <v>2257</v>
      </c>
      <c r="Z5" s="1155"/>
      <c r="AA5" s="1155"/>
      <c r="AB5" s="1155"/>
      <c r="AC5" s="1155"/>
      <c r="AD5" s="1155"/>
      <c r="AE5" s="1199">
        <v>4250000</v>
      </c>
      <c r="AF5" s="1200"/>
      <c r="AG5" s="1200"/>
      <c r="AH5" s="1201"/>
      <c r="AI5" s="1199">
        <v>800000</v>
      </c>
      <c r="AJ5" s="1200"/>
      <c r="AK5" s="1200"/>
      <c r="AL5" s="1201"/>
      <c r="AM5" s="1202">
        <f>AE5-AI5</f>
        <v>3450000</v>
      </c>
      <c r="AN5" s="1203"/>
      <c r="AO5" s="1203"/>
      <c r="AP5" s="1204"/>
      <c r="AS5" s="83"/>
      <c r="AT5" s="1185"/>
      <c r="AU5" s="1185"/>
      <c r="AV5" s="1185"/>
      <c r="AW5" s="1185"/>
      <c r="AX5" s="1185"/>
      <c r="AY5" s="1185"/>
      <c r="AZ5" s="1185"/>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新加算Ⅳ</v>
      </c>
      <c r="W8" s="1206"/>
      <c r="X8" s="1206"/>
      <c r="Y8" s="1206"/>
      <c r="Z8" s="1207"/>
      <c r="AA8" s="1187" t="str">
        <f>IFERROR(VLOOKUP(AS1,【参考】数式用2!E6:L23,4,FALSE),"")</f>
        <v>キャリアパス要件Ⅰ・Ⅱを「R6年度中の対応の誓約」で満たし、４月から旧処遇加算Ⅱを算定可。加えて、交付金取得のため４月からベア加算を算定することで、６月以降、新加算Ⅳに移行可能。</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t="s">
        <v>232</v>
      </c>
      <c r="C9" s="1113"/>
      <c r="D9" s="1113"/>
      <c r="E9" s="1113"/>
      <c r="F9" s="1114"/>
      <c r="G9" s="1115" t="s">
        <v>11</v>
      </c>
      <c r="H9" s="1116"/>
      <c r="I9" s="1116"/>
      <c r="J9" s="1116"/>
      <c r="K9" s="1117"/>
      <c r="L9" s="1118" t="s">
        <v>9</v>
      </c>
      <c r="M9" s="1119"/>
      <c r="N9" s="1119"/>
      <c r="O9" s="1119"/>
      <c r="P9" s="1120"/>
      <c r="Q9" s="1102" t="s">
        <v>2052</v>
      </c>
      <c r="R9" s="1103"/>
      <c r="S9" s="1103"/>
      <c r="T9" s="1040"/>
      <c r="U9" s="1041"/>
      <c r="V9" s="1208">
        <f>IFERROR(VLOOKUP(Y5,【参考】数式用!$A$5:$AB$37,MATCH(V8,【参考】数式用!$B$4:$AB$4,0)+1,FALSE),"")</f>
        <v>6.3E-2</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f>IFERROR(VLOOKUP(Y5,【参考】数式用!$A$5:$J$37,MATCH(B9,【参考】数式用!$B$4:$J$4,0)+1,0),"")</f>
        <v>2.3E-2</v>
      </c>
      <c r="C10" s="1122"/>
      <c r="D10" s="1122"/>
      <c r="E10" s="1122"/>
      <c r="F10" s="1123"/>
      <c r="G10" s="1121">
        <f>IFERROR(VLOOKUP(Y5,【参考】数式用!$A$5:$J$37,MATCH(G9,【参考】数式用!$B$4:$J$4,0)+1,0),"")</f>
        <v>0</v>
      </c>
      <c r="H10" s="1122"/>
      <c r="I10" s="1122"/>
      <c r="J10" s="1122"/>
      <c r="K10" s="1123"/>
      <c r="L10" s="1127">
        <f>IFERROR(VLOOKUP(Y5,【参考】数式用!$A$5:$J$37,MATCH(L9,【参考】数式用!$B$4:$J$4,0)+1,0),"")</f>
        <v>0</v>
      </c>
      <c r="M10" s="1128"/>
      <c r="N10" s="1128"/>
      <c r="O10" s="1128"/>
      <c r="P10" s="1129"/>
      <c r="Q10" s="1035">
        <f>SUM(B10,G10,L10)</f>
        <v>2.3E-2</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新加算Ⅴ(11)</v>
      </c>
      <c r="W11" s="1097"/>
      <c r="X11" s="1097"/>
      <c r="Y11" s="1097"/>
      <c r="Z11" s="1097"/>
      <c r="AA11" s="1187"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8.5" customHeight="1" thickBot="1">
      <c r="A12" s="78"/>
      <c r="B12" s="116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67"/>
      <c r="D12" s="1167"/>
      <c r="E12" s="1167"/>
      <c r="F12" s="1167"/>
      <c r="G12" s="1167"/>
      <c r="H12" s="1167"/>
      <c r="I12" s="1167"/>
      <c r="J12" s="1167"/>
      <c r="K12" s="1167"/>
      <c r="L12" s="1167"/>
      <c r="M12" s="1167"/>
      <c r="N12" s="1167"/>
      <c r="O12" s="1167"/>
      <c r="P12" s="1167"/>
      <c r="Q12" s="1167"/>
      <c r="R12" s="1167"/>
      <c r="S12" s="1167"/>
      <c r="T12" s="1042"/>
      <c r="U12" s="1041"/>
      <c r="V12" s="1214">
        <f>IFERROR(VLOOKUP(Y5,【参考】数式用!$A$5:$AB$37,MATCH(V11,【参考】数式用!$B$4:$AB$4,0)+1,FALSE),"")</f>
        <v>0.05</v>
      </c>
      <c r="W12" s="1214"/>
      <c r="X12" s="1214"/>
      <c r="Y12" s="1214"/>
      <c r="Z12" s="1214"/>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427"/>
      <c r="V14" s="1097" t="str">
        <f>IFERROR(IF(VLOOKUP(AS1,【参考】数式用2!E6:L23,7,FALSE)="","",VLOOKUP(AS1,【参考】数式用2!E6:L23,7,FALSE)),"")</f>
        <v>新加算Ⅴ(14)</v>
      </c>
      <c r="W14" s="1097"/>
      <c r="X14" s="1097"/>
      <c r="Y14" s="1097"/>
      <c r="Z14" s="1097"/>
      <c r="AA14" s="1191"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430" t="s">
        <v>2111</v>
      </c>
      <c r="F15" s="54">
        <v>4</v>
      </c>
      <c r="G15" s="430" t="s">
        <v>2112</v>
      </c>
      <c r="H15" s="1135" t="s">
        <v>2113</v>
      </c>
      <c r="I15" s="1135"/>
      <c r="J15" s="1148"/>
      <c r="K15" s="54">
        <v>7</v>
      </c>
      <c r="L15" s="430" t="s">
        <v>2111</v>
      </c>
      <c r="M15" s="54">
        <v>3</v>
      </c>
      <c r="N15" s="430" t="s">
        <v>2112</v>
      </c>
      <c r="O15" s="430" t="s">
        <v>2114</v>
      </c>
      <c r="P15" s="104">
        <f>(K15*12+M15)-(D15*12+F15)+1</f>
        <v>12</v>
      </c>
      <c r="Q15" s="1135" t="s">
        <v>2115</v>
      </c>
      <c r="R15" s="1135"/>
      <c r="S15" s="105" t="s">
        <v>69</v>
      </c>
      <c r="U15" s="427"/>
      <c r="V15" s="1136">
        <f>IFERROR(VLOOKUP(Y5,【参考】数式用!$A$5:$AB$37,MATCH(V14,【参考】数式用!$B$4:$AB$4,0)+1,FALSE),"")</f>
        <v>3.2000000000000001E-2</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27"/>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428"/>
      <c r="U17" s="428"/>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！R7年度以降、いずれの区分でも必要になる上、R6.4時点でのベア加算の算定がR6.2-5の交付金の要件となるため、早期の対応を推奨。</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429"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429"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429" t="str">
        <f>IFERROR(IF(B9="処遇加算Ⅲ","✓",""),"")</f>
        <v>✓</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429"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429"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429" t="str">
        <f>IFERROR(IF(B9="処遇加算Ⅲ","✓",""),"")</f>
        <v>✓</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429"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429"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429" t="str">
        <f>IFERROR(IF(AND(B9&lt;&gt;"",B9&lt;&gt;"処遇加算Ⅰ"),"✓",""),"")</f>
        <v>✓</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429"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429" t="str">
        <f>IFERROR(IF(G9="特定加算なし","✓",""),"")</f>
        <v>✓</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福祉専門職員配置等加算を算定する。</v>
      </c>
      <c r="H40" s="1070"/>
      <c r="I40" s="1070"/>
      <c r="J40" s="1070"/>
      <c r="K40" s="1070"/>
      <c r="L40" s="1070"/>
      <c r="M40" s="1070"/>
      <c r="N40" s="1070"/>
      <c r="O40" s="1070"/>
      <c r="P40" s="1070"/>
      <c r="Q40" s="1070"/>
      <c r="R40" s="1070"/>
      <c r="S40" s="1070"/>
      <c r="T40" s="1071"/>
      <c r="U40" s="92"/>
      <c r="V40" s="429"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429" t="str">
        <f>IFERROR(IF(OR(G9="特定加算Ⅱ",G9="特定加算なし"),"✓",""),"")</f>
        <v>✓</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428"/>
      <c r="AB42" s="428"/>
      <c r="AC42" s="136"/>
      <c r="AD42" s="1013" t="s">
        <v>15</v>
      </c>
      <c r="AE42" s="1013"/>
      <c r="AF42" s="1013"/>
      <c r="AG42" s="1013"/>
      <c r="AH42" s="1013"/>
      <c r="AI42" s="428"/>
      <c r="AJ42" s="428"/>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429"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429" t="str">
        <f>IFERROR(IF(G9="特定加算なし","✓",""),"")</f>
        <v>✓</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処遇加算Ⅱ</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ベア加算</v>
      </c>
      <c r="BB48" s="1017"/>
      <c r="BC48" s="1017"/>
      <c r="BD48" s="1017"/>
      <c r="BE48" s="1168" t="str">
        <f>AS48&amp;AW48&amp;BA48</f>
        <v>処遇加算Ⅱ特定加算なしベア加算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処遇加算Ⅱ</v>
      </c>
      <c r="H49" s="1045"/>
      <c r="I49" s="1045"/>
      <c r="J49" s="1045"/>
      <c r="K49" s="1046"/>
      <c r="L49" s="1059" t="str">
        <f>IFERROR(IF(G9="","",IF(AND(AH61=1,AH62=1,AH63=1),"特定加算Ⅰ",IF(AND(AH61=1,AH62=2,AH63=1),"特定加算Ⅱ",IF(OR(AH61=2,AH62=2,AH63=2),"特定加算なし","")))),"")</f>
        <v>特定加算なし</v>
      </c>
      <c r="M49" s="1060"/>
      <c r="N49" s="1060"/>
      <c r="O49" s="1060"/>
      <c r="P49" s="1061"/>
      <c r="Q49" s="1081" t="str">
        <f>IFERROR(IF(OR(L9="ベア加算",AND(L9="ベア加算なし",AH57=1)),"ベア加算",IF(AH57=2,"ベア加算なし","")),"")</f>
        <v>ベア加算</v>
      </c>
      <c r="R49" s="1045"/>
      <c r="S49" s="1045"/>
      <c r="T49" s="1045"/>
      <c r="U49" s="1082"/>
      <c r="V49" s="1083" t="s">
        <v>10</v>
      </c>
      <c r="W49" s="1084"/>
      <c r="X49" s="1084"/>
      <c r="Y49" s="1084"/>
      <c r="Z49" s="1084"/>
      <c r="AA49" s="1042"/>
      <c r="AB49" s="1042"/>
      <c r="AC49" s="1024" t="str">
        <f>IFERROR(VLOOKUP(BE48,【参考】数式用2!E6:F23,2,FALSE),"")</f>
        <v>新加算Ⅳ</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f>IFERROR(VLOOKUP(Y5,【参考】数式用!$A$5:$J$37,MATCH(G49,【参考】数式用!$B$4:$J$4,0)+1,0),"")</f>
        <v>4.1000000000000002E-2</v>
      </c>
      <c r="H50" s="1028"/>
      <c r="I50" s="1028"/>
      <c r="J50" s="1028"/>
      <c r="K50" s="1029"/>
      <c r="L50" s="1030">
        <f>IFERROR(VLOOKUP(Y5,【参考】数式用!$A$5:$J$37,MATCH(L49,【参考】数式用!$B$4:$J$4,0)+1,0),"")</f>
        <v>0</v>
      </c>
      <c r="M50" s="1031"/>
      <c r="N50" s="1031"/>
      <c r="O50" s="1031"/>
      <c r="P50" s="1032"/>
      <c r="Q50" s="1033">
        <f>IFERROR(VLOOKUP(Y5,【参考】数式用!$A$5:$J$37,MATCH(Q49,【参考】数式用!$B$4:$J$4,0)+1,0),"")</f>
        <v>1.2999999999999999E-2</v>
      </c>
      <c r="R50" s="1028"/>
      <c r="S50" s="1028"/>
      <c r="T50" s="1028"/>
      <c r="U50" s="1034"/>
      <c r="V50" s="1035">
        <f>SUM(G50,L50,Q50)</f>
        <v>5.3999999999999999E-2</v>
      </c>
      <c r="W50" s="1036"/>
      <c r="X50" s="1036"/>
      <c r="Y50" s="1036"/>
      <c r="Z50" s="1036"/>
      <c r="AA50" s="1042"/>
      <c r="AB50" s="1042"/>
      <c r="AC50" s="1037">
        <f>IFERROR(VLOOKUP(Y5,【参考】数式用!$A$5:$AB$37,MATCH(AC49,【参考】数式用!$B$4:$AB$4,0)+1,FALSE),"")</f>
        <v>6.3E-2</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f>IFERROR(ROUNDDOWN(ROUND(AM5*G50,0),0)*H53,"")</f>
        <v>282900</v>
      </c>
      <c r="H51" s="1050"/>
      <c r="I51" s="1050"/>
      <c r="J51" s="1050"/>
      <c r="K51" s="55" t="s">
        <v>2117</v>
      </c>
      <c r="L51" s="1156">
        <f>IFERROR(ROUNDDOWN(ROUND(AM5*L50,0),0)*H53,"")</f>
        <v>0</v>
      </c>
      <c r="M51" s="1157"/>
      <c r="N51" s="1157"/>
      <c r="O51" s="1157"/>
      <c r="P51" s="55" t="s">
        <v>2117</v>
      </c>
      <c r="Q51" s="1056">
        <f>IFERROR(ROUNDDOWN(ROUND(AM5*Q50,0),0)*H53,"")</f>
        <v>89700</v>
      </c>
      <c r="R51" s="1050"/>
      <c r="S51" s="1050"/>
      <c r="T51" s="1050"/>
      <c r="U51" s="56" t="s">
        <v>2117</v>
      </c>
      <c r="V51" s="1057">
        <f>IFERROR(SUM(G51,L51,Q51),"")</f>
        <v>372600</v>
      </c>
      <c r="W51" s="1058"/>
      <c r="X51" s="1058"/>
      <c r="Y51" s="1058"/>
      <c r="Z51" s="57" t="s">
        <v>2117</v>
      </c>
      <c r="AB51" s="58"/>
      <c r="AC51" s="1056">
        <f>IFERROR(ROUNDDOWN(ROUND(AM5*AC50,0),0)*AD53,"")</f>
        <v>2173500</v>
      </c>
      <c r="AD51" s="1050"/>
      <c r="AE51" s="1050"/>
      <c r="AF51" s="1050"/>
      <c r="AG51" s="1050"/>
      <c r="AH51" s="56" t="s">
        <v>2117</v>
      </c>
      <c r="AS51" s="1015">
        <f>IFERROR(ROUNDDOWN(ROUND(AM5*(G50-B10),0),0)*H53,"")</f>
        <v>124200</v>
      </c>
      <c r="AT51" s="1015"/>
      <c r="AU51" s="1015"/>
      <c r="AV51" s="1015"/>
      <c r="AW51" s="1015">
        <f>IFERROR(ROUNDDOWN(ROUND(AM5*(L50-G10),0),0)*H53,"")</f>
        <v>0</v>
      </c>
      <c r="AX51" s="1015"/>
      <c r="AY51" s="1015"/>
      <c r="AZ51" s="1015"/>
      <c r="BA51" s="1015">
        <f>IFERROR(ROUNDDOWN(ROUND(AM5*(Q50-L10),0),0)*H53,"")</f>
        <v>89700</v>
      </c>
      <c r="BB51" s="1015"/>
      <c r="BC51" s="1015"/>
      <c r="BD51" s="1015"/>
      <c r="BE51" s="1015">
        <f>IFERROR(ROUNDDOWN(ROUND(AM5*(AC50-Q10),0),0)*AD53,"")</f>
        <v>1380000</v>
      </c>
      <c r="BF51" s="1015"/>
      <c r="BG51" s="1015"/>
      <c r="BH51" s="1015"/>
      <c r="BI51" s="1015">
        <f>SUM(AS51:BH51)</f>
        <v>1593900</v>
      </c>
      <c r="BJ51" s="1015"/>
      <c r="BK51" s="1015"/>
      <c r="BL51" s="1015"/>
      <c r="BM51" s="141"/>
      <c r="BN51" s="1015">
        <f>IFERROR(ROUNDDOWN(ROUNDDOWN(ROUND(AM5*(VLOOKUP(Y5,【参考】数式用!$A$5:$AB$37,14,FALSE)),0),0)*AD53*0.5,0),"")</f>
        <v>1086750</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(141,450円/月)</v>
      </c>
      <c r="H52" s="1055"/>
      <c r="I52" s="1055"/>
      <c r="J52" s="1055"/>
      <c r="K52" s="1055"/>
      <c r="L52" s="1052" t="str">
        <f>IFERROR("("&amp;TEXT(L51/H53,"#,##0円")&amp;"/月)","")</f>
        <v>(0円/月)</v>
      </c>
      <c r="M52" s="1053"/>
      <c r="N52" s="1053"/>
      <c r="O52" s="1053"/>
      <c r="P52" s="1054"/>
      <c r="Q52" s="1055" t="str">
        <f>IFERROR("("&amp;TEXT(Q51/H53,"#,##0円")&amp;"/月)","")</f>
        <v>(44,850円/月)</v>
      </c>
      <c r="R52" s="1055"/>
      <c r="S52" s="1055"/>
      <c r="T52" s="1055"/>
      <c r="U52" s="1055"/>
      <c r="V52" s="1055" t="str">
        <f>IFERROR("("&amp;TEXT(V51/H53,"#,##0円")&amp;"/月)","")</f>
        <v>(186,300円/月)</v>
      </c>
      <c r="W52" s="1055"/>
      <c r="X52" s="1055"/>
      <c r="Y52" s="1055"/>
      <c r="Z52" s="1055"/>
      <c r="AB52" s="58"/>
      <c r="AC52" s="1052" t="str">
        <f>IFERROR("("&amp;TEXT(AC51/AD53,"#,##0円")&amp;"/月)","")</f>
        <v>(217,350円/月)</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426">
        <f>IF(AND(B9&lt;&gt;"処遇加算なし",F15=4),IF(V21="✓",1,IF(V22="✓",2,"")),"")</f>
        <v>2</v>
      </c>
      <c r="AA57" s="145"/>
      <c r="AB57" s="149"/>
      <c r="AC57" s="1016" t="s">
        <v>2377</v>
      </c>
      <c r="AD57" s="1016"/>
      <c r="AE57" s="1016"/>
      <c r="AF57" s="1016"/>
      <c r="AG57" s="1016"/>
      <c r="AH57" s="425">
        <f>IF(AND(F15&lt;&gt;4,F15&lt;&gt;5),0,IF(AT8="○",1,0))</f>
        <v>1</v>
      </c>
      <c r="AI57" s="153"/>
      <c r="AJ57" s="149"/>
      <c r="AK57" s="1016" t="s">
        <v>2377</v>
      </c>
      <c r="AL57" s="1016"/>
      <c r="AM57" s="1016"/>
      <c r="AN57" s="1016"/>
      <c r="AO57" s="1016"/>
      <c r="AP57" s="425">
        <f>IF(AT8="○",1,0)</f>
        <v>1</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426">
        <f>IF(AND(B9&lt;&gt;"処遇加算なし",F15=4),IF(V24="✓",1,IF(V25="✓",2,IF(V26="✓",3,""))),"")</f>
        <v>2</v>
      </c>
      <c r="AA58" s="145"/>
      <c r="AB58" s="149"/>
      <c r="AC58" s="1150" t="s">
        <v>2378</v>
      </c>
      <c r="AD58" s="1150"/>
      <c r="AE58" s="1150"/>
      <c r="AF58" s="1150"/>
      <c r="AG58" s="1150"/>
      <c r="AH58" s="425">
        <f>IF(AND(F15&lt;&gt;4,F15&lt;&gt;5),0,IF(AU8="○",1,3))</f>
        <v>1</v>
      </c>
      <c r="AI58" s="153"/>
      <c r="AJ58" s="149"/>
      <c r="AK58" s="1150" t="s">
        <v>2378</v>
      </c>
      <c r="AL58" s="1150"/>
      <c r="AM58" s="1150"/>
      <c r="AN58" s="1150"/>
      <c r="AO58" s="1150"/>
      <c r="AP58" s="425">
        <f>IF(AU8="○",1,3)</f>
        <v>1</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426">
        <f>IF(AND(B9&lt;&gt;"処遇加算なし",F15=4),IF(V28="✓",1,IF(V29="✓",2,IF(V30="✓",3,""))),"")</f>
        <v>2</v>
      </c>
      <c r="AA59" s="145"/>
      <c r="AB59" s="149"/>
      <c r="AC59" s="1150" t="s">
        <v>2379</v>
      </c>
      <c r="AD59" s="1150"/>
      <c r="AE59" s="1150"/>
      <c r="AF59" s="1150"/>
      <c r="AG59" s="1150"/>
      <c r="AH59" s="425">
        <f>IF(AND(F15&lt;&gt;4,F15&lt;&gt;5),0,IF(AV8="○",1,3))</f>
        <v>1</v>
      </c>
      <c r="AI59" s="153"/>
      <c r="AJ59" s="149"/>
      <c r="AK59" s="1150" t="s">
        <v>2379</v>
      </c>
      <c r="AL59" s="1150"/>
      <c r="AM59" s="1150"/>
      <c r="AN59" s="1150"/>
      <c r="AO59" s="1150"/>
      <c r="AP59" s="425">
        <f>IF(AV8="○",1,3)</f>
        <v>1</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426">
        <f>IF(AND(B9&lt;&gt;"処遇加算なし",F15=4),IF(V32="✓",1,IF(V33="✓",2,"")),"")</f>
        <v>2</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426">
        <f>IF(AND(B9&lt;&gt;"処遇加算なし",F15=4),IF(V36="✓",1,IF(V37="✓",2,"")),"")</f>
        <v>2</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426">
        <f>IF(AND(B9&lt;&gt;"処遇加算なし",F15=4),IF(V40="✓",1,IF(V41="✓",2,"")),"")</f>
        <v>2</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426">
        <f>IF(AND(B9&lt;&gt;"処遇加算なし",F15=4),IF(V44="✓",1,IF(V45="✓",2,"")),"")</f>
        <v>2</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31" priority="24">
      <formula>OR($AS$36="－",$AS$36="")</formula>
    </cfRule>
  </conditionalFormatting>
  <conditionalFormatting sqref="AS40:BH42">
    <cfRule type="expression" dxfId="230" priority="23">
      <formula>OR($AS$40="－",$AS$40="")</formula>
    </cfRule>
  </conditionalFormatting>
  <conditionalFormatting sqref="AS44:BH45">
    <cfRule type="expression" dxfId="229" priority="22">
      <formula>OR($AS$44="－",$AS$44="")</formula>
    </cfRule>
  </conditionalFormatting>
  <conditionalFormatting sqref="V21:AP22">
    <cfRule type="expression" dxfId="228" priority="25">
      <formula>$L$9="ベア加算"</formula>
    </cfRule>
  </conditionalFormatting>
  <conditionalFormatting sqref="B21:U22">
    <cfRule type="expression" dxfId="227" priority="26">
      <formula>$L$9="ベア加算"</formula>
    </cfRule>
  </conditionalFormatting>
  <conditionalFormatting sqref="B12:S12">
    <cfRule type="expression" dxfId="226" priority="21">
      <formula>OR($B$9="",$G$9="",$L$9="")</formula>
    </cfRule>
  </conditionalFormatting>
  <conditionalFormatting sqref="V10:AP12">
    <cfRule type="expression" dxfId="225" priority="20">
      <formula>$V$11=""</formula>
    </cfRule>
  </conditionalFormatting>
  <conditionalFormatting sqref="V13:AP16">
    <cfRule type="expression" dxfId="224" priority="19">
      <formula>$V$14=""</formula>
    </cfRule>
  </conditionalFormatting>
  <conditionalFormatting sqref="AS20:BH22">
    <cfRule type="expression" dxfId="223" priority="27">
      <formula>OR($AS$20="－",$AS$20="")</formula>
    </cfRule>
  </conditionalFormatting>
  <conditionalFormatting sqref="AT14:AZ16">
    <cfRule type="expression" dxfId="222" priority="18">
      <formula>$V$14=""</formula>
    </cfRule>
  </conditionalFormatting>
  <conditionalFormatting sqref="AT11:AZ12">
    <cfRule type="expression" dxfId="221" priority="17">
      <formula>$V$11=""</formula>
    </cfRule>
  </conditionalFormatting>
  <conditionalFormatting sqref="P5">
    <cfRule type="expression" dxfId="220" priority="16">
      <formula>OR($Y$5="訪問型サービス（総合事業）",$Y$5="通所型サービス（総合事業）")</formula>
    </cfRule>
  </conditionalFormatting>
  <conditionalFormatting sqref="P15">
    <cfRule type="expression" dxfId="219" priority="15">
      <formula>OR($P$15&lt;1,$P$15&gt;12)</formula>
    </cfRule>
  </conditionalFormatting>
  <conditionalFormatting sqref="B8:S11 V7:Z16 AA8:AP9 AA11:AP12 AA14:AP16 V20:Z45">
    <cfRule type="expression" dxfId="218" priority="14">
      <formula>$F$15&lt;&gt;4</formula>
    </cfRule>
  </conditionalFormatting>
  <conditionalFormatting sqref="AA21:AB45 AA48:AB50">
    <cfRule type="expression" dxfId="217" priority="29">
      <formula>AND($F$15&lt;&gt;4,$F$15&lt;&gt;5)</formula>
    </cfRule>
  </conditionalFormatting>
  <conditionalFormatting sqref="AC20:AH45">
    <cfRule type="expression" dxfId="216" priority="2">
      <formula>AND($F$15&lt;&gt;4,$F$15&lt;&gt;5)</formula>
    </cfRule>
  </conditionalFormatting>
  <conditionalFormatting sqref="V7:Z16 AA8:AP9 AA11:AP12 AA14:AP16 V20:Z45">
    <cfRule type="expression" dxfId="215" priority="13">
      <formula>$B$9="処遇加算なし"</formula>
    </cfRule>
  </conditionalFormatting>
  <conditionalFormatting sqref="G9:S9">
    <cfRule type="expression" dxfId="214" priority="12">
      <formula>$B$9="処遇加算なし"</formula>
    </cfRule>
  </conditionalFormatting>
  <conditionalFormatting sqref="G10:S11">
    <cfRule type="expression" dxfId="213" priority="11">
      <formula>$B$9="処遇加算なし"</formula>
    </cfRule>
  </conditionalFormatting>
  <conditionalFormatting sqref="AD24:AH24">
    <cfRule type="expression" dxfId="212" priority="10">
      <formula>AND($F$15&lt;&gt;4,$F$15&lt;&gt;5)</formula>
    </cfRule>
  </conditionalFormatting>
  <conditionalFormatting sqref="AD28:AH28">
    <cfRule type="expression" dxfId="211" priority="9">
      <formula>AND($F$15&lt;&gt;4,$F$15&lt;&gt;5)</formula>
    </cfRule>
  </conditionalFormatting>
  <conditionalFormatting sqref="AD32:AH32">
    <cfRule type="expression" dxfId="210" priority="8">
      <formula>AND($F$15&lt;&gt;4,$F$15&lt;&gt;5)</formula>
    </cfRule>
  </conditionalFormatting>
  <conditionalFormatting sqref="AS24:BH26">
    <cfRule type="expression" dxfId="209" priority="7">
      <formula>OR($AS$24="－",$AS$24="")</formula>
    </cfRule>
  </conditionalFormatting>
  <conditionalFormatting sqref="AS28:BH30">
    <cfRule type="expression" dxfId="208" priority="6">
      <formula>OR($AS$28="－",$AS$28="")</formula>
    </cfRule>
  </conditionalFormatting>
  <conditionalFormatting sqref="AS32:BH34">
    <cfRule type="expression" dxfId="207" priority="5">
      <formula>OR($AS$32="－",$AS$32="")</formula>
    </cfRule>
  </conditionalFormatting>
  <conditionalFormatting sqref="AL41:AP41">
    <cfRule type="expression" dxfId="206" priority="4">
      <formula>$AP$62=2</formula>
    </cfRule>
  </conditionalFormatting>
  <conditionalFormatting sqref="AD41:AH41">
    <cfRule type="expression" dxfId="205" priority="3">
      <formula>$AH$62=2</formula>
    </cfRule>
  </conditionalFormatting>
  <conditionalFormatting sqref="AG37:AH37">
    <cfRule type="expression" dxfId="204"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03"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CB1134E5-629F-49D4-8423-AF2716F4419C}">
      <formula1>サービス名</formula1>
    </dataValidation>
    <dataValidation type="list" allowBlank="1" showInputMessage="1" showErrorMessage="1" sqref="M5:O5" xr:uid="{2BE9980A-091A-4815-AC6E-F6BC532462D3}">
      <formula1>INDIRECT(J5)</formula1>
    </dataValidation>
    <dataValidation type="list" allowBlank="1" showInputMessage="1" showErrorMessage="1" sqref="M15:M16" xr:uid="{C2ACEB4A-E0AA-4B08-84AA-E168AC297EC4}">
      <formula1>"1,2,3,6,7,8,9,10,11,12"</formula1>
    </dataValidation>
    <dataValidation type="list" allowBlank="1" showInputMessage="1" showErrorMessage="1" sqref="K15:K16 D15:D16" xr:uid="{13A3A7E5-854E-408B-9979-CC16990BC34E}">
      <formula1>"6,7"</formula1>
    </dataValidation>
    <dataValidation type="textLength" operator="equal" allowBlank="1" showInputMessage="1" showErrorMessage="1" error="10桁の介護保険事業所番号を入力してください。_x000a_（桁数が異なるとエラーになります）" sqref="B5:F5" xr:uid="{2787A9E6-48CE-490A-8F45-950042E4E95B}">
      <formula1>10</formula1>
    </dataValidation>
    <dataValidation type="list" allowBlank="1" showInputMessage="1" showErrorMessage="1" sqref="AD41:AH41" xr:uid="{60911A57-4696-48F1-9AA8-8E951A21898D}">
      <formula1>INDIRECT(BF1)</formula1>
    </dataValidation>
    <dataValidation type="list" allowBlank="1" showInputMessage="1" showErrorMessage="1" sqref="AL41:AP41" xr:uid="{1D91BC4C-B41D-4263-9145-6008C464792A}">
      <formula1>INDIRECT(BF1)</formula1>
    </dataValidation>
    <dataValidation type="whole" operator="greaterThanOrEqual" allowBlank="1" showInputMessage="1" showErrorMessage="1" prompt="要件を満たす職員数を記入してください。" sqref="AG37:AH37 AO37:AP37" xr:uid="{1C03309E-2DAD-4D16-B790-BBAFE93466C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98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198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198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198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198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199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199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199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199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199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199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199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199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199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1999"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2000"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2001"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2002"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2003"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200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2005"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200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2007"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2008"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200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2010"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2011"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201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2013"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201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201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201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201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2018"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2019"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2020"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2021"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2022"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2023"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2024"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2025"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2026"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2027"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2028"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2029"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2030"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2031"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2032"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2033"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58F0E22-D55B-42A6-88D0-D732D0C37AF7}">
          <x14:formula1>
            <xm:f>【参考】数式用3!$A$3:$A$49</xm:f>
          </x14:formula1>
          <xm:sqref>J5:L5</xm:sqref>
        </x14:dataValidation>
        <x14:dataValidation type="list" allowBlank="1" showInputMessage="1" showErrorMessage="1" xr:uid="{7E03F5AA-056D-4E18-B9B1-843BA071EE05}">
          <x14:formula1>
            <xm:f>【参考】数式用!$I$4:$J$4</xm:f>
          </x14:formula1>
          <xm:sqref>L9</xm:sqref>
        </x14:dataValidation>
        <x14:dataValidation type="list" allowBlank="1" showInputMessage="1" showErrorMessage="1" xr:uid="{120554CF-DCEB-4D16-8255-B04293FE4C84}">
          <x14:formula1>
            <xm:f>【参考】数式用!$F$4:$H$4</xm:f>
          </x14:formula1>
          <xm:sqref>G9</xm:sqref>
        </x14:dataValidation>
        <x14:dataValidation type="list" allowBlank="1" showInputMessage="1" showErrorMessage="1" xr:uid="{FAE5ED57-50D5-41BB-9F3A-F6422D92EE48}">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A4D3A-53CB-4502-BC83-802959F67CE0}">
  <sheetPr codeName="Sheet5">
    <pageSetUpPr fitToPage="1"/>
  </sheetPr>
  <dimension ref="A1:CJ73"/>
  <sheetViews>
    <sheetView showGridLines="0" view="pageBreakPreview" topLeftCell="F1" zoomScaleNormal="53" zoomScaleSheetLayoutView="100" workbookViewId="0">
      <selection activeCell="AA14" sqref="AA14:AP1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2327</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431"/>
      <c r="AR2" s="431"/>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5"/>
      <c r="Q5" s="1216"/>
      <c r="R5" s="1216"/>
      <c r="S5" s="1216"/>
      <c r="T5" s="1216"/>
      <c r="U5" s="1216"/>
      <c r="V5" s="1216"/>
      <c r="W5" s="1216"/>
      <c r="X5" s="1217"/>
      <c r="Y5" s="1155"/>
      <c r="Z5" s="1155"/>
      <c r="AA5" s="1155"/>
      <c r="AB5" s="1155"/>
      <c r="AC5" s="1155"/>
      <c r="AD5" s="1155"/>
      <c r="AE5" s="1199"/>
      <c r="AF5" s="1200"/>
      <c r="AG5" s="1200"/>
      <c r="AH5" s="1201"/>
      <c r="AI5" s="1199"/>
      <c r="AJ5" s="1200"/>
      <c r="AK5" s="1200"/>
      <c r="AL5" s="1201"/>
      <c r="AM5" s="1202">
        <f>AE5-AI5</f>
        <v>0</v>
      </c>
      <c r="AN5" s="1203"/>
      <c r="AO5" s="1203"/>
      <c r="AP5" s="1204"/>
      <c r="AS5" s="83"/>
      <c r="AT5" s="1185"/>
      <c r="AU5" s="1185"/>
      <c r="AV5" s="1185"/>
      <c r="AW5" s="1185"/>
      <c r="AX5" s="1185"/>
      <c r="AY5" s="1185"/>
      <c r="AZ5" s="1185"/>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
      </c>
      <c r="W8" s="1206"/>
      <c r="X8" s="1206"/>
      <c r="Y8" s="1206"/>
      <c r="Z8" s="1207"/>
      <c r="AA8" s="1187" t="str">
        <f>IFERROR(VLOOKUP(AS1,【参考】数式用2!E6:L23,4,FALSE),"")</f>
        <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8" t="str">
        <f>IFERROR(VLOOKUP(Y5,【参考】数式用!$A$5:$AB$37,MATCH(V8,【参考】数式用!$B$4:$AB$4,0)+1,FALSE),"")</f>
        <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7" t="str">
        <f>IFERROR(VLOOKUP(AS1,【参考】数式用2!E6:L23,6,FALSE),"")</f>
        <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4" t="str">
        <f>IFERROR(VLOOKUP(Y5,【参考】数式用!$A$5:$AB$37,MATCH(V11,【参考】数式用!$B$4:$AB$4,0)+1,FALSE),"")</f>
        <v/>
      </c>
      <c r="W12" s="1214"/>
      <c r="X12" s="1214"/>
      <c r="Y12" s="1214"/>
      <c r="Z12" s="1214"/>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427"/>
      <c r="V14" s="1097" t="str">
        <f>IFERROR(IF(VLOOKUP(AS1,【参考】数式用2!E6:L23,7,FALSE)="","",VLOOKUP(AS1,【参考】数式用2!E6:L23,7,FALSE)),"")</f>
        <v/>
      </c>
      <c r="W14" s="1097"/>
      <c r="X14" s="1097"/>
      <c r="Y14" s="1097"/>
      <c r="Z14" s="1097"/>
      <c r="AA14" s="1191" t="str">
        <f>IFERROR(VLOOKUP(AS1,【参考】数式用2!E6:L23,8,FALSE),"")</f>
        <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430" t="s">
        <v>2111</v>
      </c>
      <c r="F15" s="54">
        <v>4</v>
      </c>
      <c r="G15" s="430" t="s">
        <v>2112</v>
      </c>
      <c r="H15" s="1135" t="s">
        <v>2113</v>
      </c>
      <c r="I15" s="1135"/>
      <c r="J15" s="1148"/>
      <c r="K15" s="54">
        <v>7</v>
      </c>
      <c r="L15" s="430" t="s">
        <v>2111</v>
      </c>
      <c r="M15" s="54">
        <v>3</v>
      </c>
      <c r="N15" s="430" t="s">
        <v>2112</v>
      </c>
      <c r="O15" s="430" t="s">
        <v>2114</v>
      </c>
      <c r="P15" s="104">
        <f>(K15*12+M15)-(D15*12+F15)+1</f>
        <v>12</v>
      </c>
      <c r="Q15" s="1135" t="s">
        <v>2115</v>
      </c>
      <c r="R15" s="1135"/>
      <c r="S15" s="105" t="s">
        <v>69</v>
      </c>
      <c r="U15" s="427"/>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27"/>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428"/>
      <c r="U17" s="428"/>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429"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429"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429"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429"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429"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429"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429"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429"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429"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429"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429"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429"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429"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428"/>
      <c r="AB42" s="428"/>
      <c r="AC42" s="136"/>
      <c r="AD42" s="1013" t="s">
        <v>15</v>
      </c>
      <c r="AE42" s="1013"/>
      <c r="AF42" s="1013"/>
      <c r="AG42" s="1013"/>
      <c r="AH42" s="1013"/>
      <c r="AI42" s="428"/>
      <c r="AJ42" s="428"/>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429"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429"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IFERROR(IF(G9="","",IF(AND(AH61=1,AH62=1,AH63=1),"特定加算Ⅰ",IF(AND(AH61=1,AH62=2,AH63=1),"特定加算Ⅱ",IF(OR(AH61=2,AH62=2,AH63=2),"特定加算なし","")))),"")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05" t="s">
        <v>13</v>
      </c>
      <c r="BB50" s="1006"/>
      <c r="BC50" s="1006"/>
      <c r="BD50" s="1007"/>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02" priority="24">
      <formula>OR($AS$36="－",$AS$36="")</formula>
    </cfRule>
  </conditionalFormatting>
  <conditionalFormatting sqref="AS40:BH42">
    <cfRule type="expression" dxfId="201" priority="23">
      <formula>OR($AS$40="－",$AS$40="")</formula>
    </cfRule>
  </conditionalFormatting>
  <conditionalFormatting sqref="AS44:BH45">
    <cfRule type="expression" dxfId="200" priority="22">
      <formula>OR($AS$44="－",$AS$44="")</formula>
    </cfRule>
  </conditionalFormatting>
  <conditionalFormatting sqref="V21:AP22">
    <cfRule type="expression" dxfId="199" priority="25">
      <formula>$L$9="ベア加算"</formula>
    </cfRule>
  </conditionalFormatting>
  <conditionalFormatting sqref="B21:U22">
    <cfRule type="expression" dxfId="198" priority="26">
      <formula>$L$9="ベア加算"</formula>
    </cfRule>
  </conditionalFormatting>
  <conditionalFormatting sqref="B12:S12">
    <cfRule type="expression" dxfId="197" priority="21">
      <formula>OR($B$9="",$G$9="",$L$9="")</formula>
    </cfRule>
  </conditionalFormatting>
  <conditionalFormatting sqref="V10:AP12">
    <cfRule type="expression" dxfId="196" priority="20">
      <formula>$V$11=""</formula>
    </cfRule>
  </conditionalFormatting>
  <conditionalFormatting sqref="V13:AP16">
    <cfRule type="expression" dxfId="195" priority="19">
      <formula>$V$14=""</formula>
    </cfRule>
  </conditionalFormatting>
  <conditionalFormatting sqref="AS20:BH22">
    <cfRule type="expression" dxfId="194" priority="27">
      <formula>OR($AS$20="－",$AS$20="")</formula>
    </cfRule>
  </conditionalFormatting>
  <conditionalFormatting sqref="AT14:AZ16">
    <cfRule type="expression" dxfId="193" priority="18">
      <formula>$V$14=""</formula>
    </cfRule>
  </conditionalFormatting>
  <conditionalFormatting sqref="AT11:AZ12">
    <cfRule type="expression" dxfId="192" priority="17">
      <formula>$V$11=""</formula>
    </cfRule>
  </conditionalFormatting>
  <conditionalFormatting sqref="P5">
    <cfRule type="expression" dxfId="191" priority="16">
      <formula>OR($Y$5="訪問型サービス（総合事業）",$Y$5="通所型サービス（総合事業）")</formula>
    </cfRule>
  </conditionalFormatting>
  <conditionalFormatting sqref="P15">
    <cfRule type="expression" dxfId="190" priority="15">
      <formula>OR($P$15&lt;1,$P$15&gt;12)</formula>
    </cfRule>
  </conditionalFormatting>
  <conditionalFormatting sqref="B8:S11 V7:Z16 AA8:AP9 AA11:AP12 AA14:AP16 V20:Z45">
    <cfRule type="expression" dxfId="189" priority="14">
      <formula>$F$15&lt;&gt;4</formula>
    </cfRule>
  </conditionalFormatting>
  <conditionalFormatting sqref="AA21:AB45 AA48:AB50">
    <cfRule type="expression" dxfId="188" priority="29">
      <formula>AND($F$15&lt;&gt;4,$F$15&lt;&gt;5)</formula>
    </cfRule>
  </conditionalFormatting>
  <conditionalFormatting sqref="AC20:AH45">
    <cfRule type="expression" dxfId="187" priority="2">
      <formula>AND($F$15&lt;&gt;4,$F$15&lt;&gt;5)</formula>
    </cfRule>
  </conditionalFormatting>
  <conditionalFormatting sqref="V7:Z16 AA8:AP9 AA11:AP12 AA14:AP16 V20:Z45">
    <cfRule type="expression" dxfId="186" priority="13">
      <formula>$B$9="処遇加算なし"</formula>
    </cfRule>
  </conditionalFormatting>
  <conditionalFormatting sqref="G9:S9">
    <cfRule type="expression" dxfId="185" priority="12">
      <formula>$B$9="処遇加算なし"</formula>
    </cfRule>
  </conditionalFormatting>
  <conditionalFormatting sqref="G10:S11">
    <cfRule type="expression" dxfId="184" priority="11">
      <formula>$B$9="処遇加算なし"</formula>
    </cfRule>
  </conditionalFormatting>
  <conditionalFormatting sqref="AD24:AH24">
    <cfRule type="expression" dxfId="183" priority="10">
      <formula>AND($F$15&lt;&gt;4,$F$15&lt;&gt;5)</formula>
    </cfRule>
  </conditionalFormatting>
  <conditionalFormatting sqref="AD28:AH28">
    <cfRule type="expression" dxfId="182" priority="9">
      <formula>AND($F$15&lt;&gt;4,$F$15&lt;&gt;5)</formula>
    </cfRule>
  </conditionalFormatting>
  <conditionalFormatting sqref="AD32:AH32">
    <cfRule type="expression" dxfId="181" priority="8">
      <formula>AND($F$15&lt;&gt;4,$F$15&lt;&gt;5)</formula>
    </cfRule>
  </conditionalFormatting>
  <conditionalFormatting sqref="AS24:BH26">
    <cfRule type="expression" dxfId="180" priority="7">
      <formula>OR($AS$24="－",$AS$24="")</formula>
    </cfRule>
  </conditionalFormatting>
  <conditionalFormatting sqref="AS28:BH30">
    <cfRule type="expression" dxfId="179" priority="6">
      <formula>OR($AS$28="－",$AS$28="")</formula>
    </cfRule>
  </conditionalFormatting>
  <conditionalFormatting sqref="AS32:BH34">
    <cfRule type="expression" dxfId="178" priority="5">
      <formula>OR($AS$32="－",$AS$32="")</formula>
    </cfRule>
  </conditionalFormatting>
  <conditionalFormatting sqref="AL41:AP41">
    <cfRule type="expression" dxfId="177" priority="4">
      <formula>$AP$62=2</formula>
    </cfRule>
  </conditionalFormatting>
  <conditionalFormatting sqref="AD41:AH41">
    <cfRule type="expression" dxfId="176" priority="3">
      <formula>$AH$62=2</formula>
    </cfRule>
  </conditionalFormatting>
  <conditionalFormatting sqref="AG37:AH37">
    <cfRule type="expression" dxfId="175"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74"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CC43044F-DA4A-4C71-9FA6-5A49E2B0971A}">
      <formula1>0</formula1>
    </dataValidation>
    <dataValidation type="list" allowBlank="1" showInputMessage="1" showErrorMessage="1" sqref="AL41:AP41" xr:uid="{7A28C176-C035-482E-ACA5-34E7E46E6DD1}">
      <formula1>INDIRECT(BF1)</formula1>
    </dataValidation>
    <dataValidation type="list" allowBlank="1" showInputMessage="1" showErrorMessage="1" sqref="AD41:AH41" xr:uid="{D4A7C66E-0262-4E2F-9DDE-788D593CAC22}">
      <formula1>INDIRECT(BF1)</formula1>
    </dataValidation>
    <dataValidation type="textLength" operator="equal" allowBlank="1" showInputMessage="1" showErrorMessage="1" error="10桁の介護保険事業所番号を入力してください。_x000a_（桁数が異なるとエラーになります）" sqref="B5:F5" xr:uid="{8DB7AFFC-E6BC-4E42-BA35-ABCBA975035C}">
      <formula1>10</formula1>
    </dataValidation>
    <dataValidation type="list" allowBlank="1" showInputMessage="1" showErrorMessage="1" sqref="K15:K16 D15:D16" xr:uid="{B5857957-7A22-40F4-A182-0A11E3290C05}">
      <formula1>"6,7"</formula1>
    </dataValidation>
    <dataValidation type="list" allowBlank="1" showInputMessage="1" showErrorMessage="1" sqref="M15:M16" xr:uid="{B5FEB326-6757-4543-B86F-D9C7D5A3C954}">
      <formula1>"1,2,3,6,7,8,9,10,11,12"</formula1>
    </dataValidation>
    <dataValidation type="list" allowBlank="1" showInputMessage="1" showErrorMessage="1" sqref="M5:O5" xr:uid="{E0A9BCC4-4BBE-47E0-969A-F0ADC7598450}">
      <formula1>INDIRECT(J5)</formula1>
    </dataValidation>
    <dataValidation type="list" allowBlank="1" showInputMessage="1" showErrorMessage="1" sqref="Y5:AD5" xr:uid="{360399FE-DB7A-4013-A4FE-D17665656C1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301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301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301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301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301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301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301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301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301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302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302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302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302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302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302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302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302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302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302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303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303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303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303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303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303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303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303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303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303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304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304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304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304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304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304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304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304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304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304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305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305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305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305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305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305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305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305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FE92DF-71E4-459C-855E-A8A8A4AC1E8C}">
          <x14:formula1>
            <xm:f>【参考】数式用!$B$4:$E$4</xm:f>
          </x14:formula1>
          <xm:sqref>B9:F9</xm:sqref>
        </x14:dataValidation>
        <x14:dataValidation type="list" allowBlank="1" showInputMessage="1" showErrorMessage="1" xr:uid="{9B8F7052-912D-416F-A371-F44FACB97A88}">
          <x14:formula1>
            <xm:f>【参考】数式用!$F$4:$H$4</xm:f>
          </x14:formula1>
          <xm:sqref>G9</xm:sqref>
        </x14:dataValidation>
        <x14:dataValidation type="list" allowBlank="1" showInputMessage="1" showErrorMessage="1" xr:uid="{21C3A73E-F3C3-47F9-8786-886783D42F5F}">
          <x14:formula1>
            <xm:f>【参考】数式用!$I$4:$J$4</xm:f>
          </x14:formula1>
          <xm:sqref>L9</xm:sqref>
        </x14:dataValidation>
        <x14:dataValidation type="list" allowBlank="1" showInputMessage="1" showErrorMessage="1" xr:uid="{5C5B6E00-D085-43F3-B8D6-B65C8288077E}">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4BFC-FF0E-4420-9BD8-5583235072D6}">
  <sheetPr codeName="Sheet6">
    <pageSetUpPr fitToPage="1"/>
  </sheetPr>
  <dimension ref="A1:CJ73"/>
  <sheetViews>
    <sheetView showGridLines="0" view="pageBreakPreview" topLeftCell="F1" zoomScaleNormal="53" zoomScaleSheetLayoutView="100" workbookViewId="0">
      <selection activeCell="AO7" sqref="AO7"/>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2328</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438"/>
      <c r="AR2" s="438"/>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5"/>
      <c r="Q5" s="1216"/>
      <c r="R5" s="1216"/>
      <c r="S5" s="1216"/>
      <c r="T5" s="1216"/>
      <c r="U5" s="1216"/>
      <c r="V5" s="1216"/>
      <c r="W5" s="1216"/>
      <c r="X5" s="1217"/>
      <c r="Y5" s="1155"/>
      <c r="Z5" s="1155"/>
      <c r="AA5" s="1155"/>
      <c r="AB5" s="1155"/>
      <c r="AC5" s="1155"/>
      <c r="AD5" s="1155"/>
      <c r="AE5" s="1199"/>
      <c r="AF5" s="1200"/>
      <c r="AG5" s="1200"/>
      <c r="AH5" s="1201"/>
      <c r="AI5" s="1199"/>
      <c r="AJ5" s="1200"/>
      <c r="AK5" s="1200"/>
      <c r="AL5" s="1201"/>
      <c r="AM5" s="1202">
        <f>AE5-AI5</f>
        <v>0</v>
      </c>
      <c r="AN5" s="1203"/>
      <c r="AO5" s="1203"/>
      <c r="AP5" s="1204"/>
      <c r="AS5" s="83"/>
      <c r="AT5" s="1185"/>
      <c r="AU5" s="1185"/>
      <c r="AV5" s="1185"/>
      <c r="AW5" s="1185"/>
      <c r="AX5" s="1185"/>
      <c r="AY5" s="1185"/>
      <c r="AZ5" s="1185"/>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
      </c>
      <c r="W8" s="1206"/>
      <c r="X8" s="1206"/>
      <c r="Y8" s="1206"/>
      <c r="Z8" s="1207"/>
      <c r="AA8" s="1187" t="str">
        <f>IFERROR(VLOOKUP(AS1,【参考】数式用2!E6:L23,4,FALSE),"")</f>
        <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8" t="str">
        <f>IFERROR(VLOOKUP(Y5,【参考】数式用!$A$5:$AB$37,MATCH(V8,【参考】数式用!$B$4:$AB$4,0)+1,FALSE),"")</f>
        <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7" t="str">
        <f>IFERROR(VLOOKUP(AS1,【参考】数式用2!E6:L23,6,FALSE),"")</f>
        <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4" t="str">
        <f>IFERROR(VLOOKUP(Y5,【参考】数式用!$A$5:$AB$37,MATCH(V11,【参考】数式用!$B$4:$AB$4,0)+1,FALSE),"")</f>
        <v/>
      </c>
      <c r="W12" s="1214"/>
      <c r="X12" s="1214"/>
      <c r="Y12" s="1214"/>
      <c r="Z12" s="1214"/>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435"/>
      <c r="V14" s="1097" t="str">
        <f>IFERROR(IF(VLOOKUP(AS1,【参考】数式用2!E6:L23,7,FALSE)="","",VLOOKUP(AS1,【参考】数式用2!E6:L23,7,FALSE)),"")</f>
        <v/>
      </c>
      <c r="W14" s="1097"/>
      <c r="X14" s="1097"/>
      <c r="Y14" s="1097"/>
      <c r="Z14" s="1097"/>
      <c r="AA14" s="1191" t="str">
        <f>IFERROR(VLOOKUP(AS1,【参考】数式用2!E6:L23,8,FALSE),"")</f>
        <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439" t="s">
        <v>2111</v>
      </c>
      <c r="F15" s="54">
        <v>4</v>
      </c>
      <c r="G15" s="439" t="s">
        <v>2112</v>
      </c>
      <c r="H15" s="1135" t="s">
        <v>2113</v>
      </c>
      <c r="I15" s="1135"/>
      <c r="J15" s="1148"/>
      <c r="K15" s="54">
        <v>7</v>
      </c>
      <c r="L15" s="439" t="s">
        <v>2111</v>
      </c>
      <c r="M15" s="54">
        <v>3</v>
      </c>
      <c r="N15" s="439" t="s">
        <v>2112</v>
      </c>
      <c r="O15" s="439" t="s">
        <v>2114</v>
      </c>
      <c r="P15" s="104">
        <f>(K15*12+M15)-(D15*12+F15)+1</f>
        <v>12</v>
      </c>
      <c r="Q15" s="1135" t="s">
        <v>2115</v>
      </c>
      <c r="R15" s="1135"/>
      <c r="S15" s="105" t="s">
        <v>69</v>
      </c>
      <c r="U15" s="435"/>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5"/>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437"/>
      <c r="U17" s="437"/>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440"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440"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440"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440"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440"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440"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440"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440"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440"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440"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440"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440"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440"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437"/>
      <c r="AB42" s="437"/>
      <c r="AC42" s="136"/>
      <c r="AD42" s="1013" t="s">
        <v>15</v>
      </c>
      <c r="AE42" s="1013"/>
      <c r="AF42" s="1013"/>
      <c r="AG42" s="1013"/>
      <c r="AH42" s="1013"/>
      <c r="AI42" s="437"/>
      <c r="AJ42" s="437"/>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440"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440"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IFERROR(IF(G9="","",IF(AND(AH61=1,AH62=1,AH63=1),"特定加算Ⅰ",IF(AND(AH61=1,AH62=2,AH63=1),"特定加算Ⅱ",IF(OR(AH61=2,AH62=2,AH63=2),"特定加算なし","")))),"")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73" priority="24">
      <formula>OR($AS$36="－",$AS$36="")</formula>
    </cfRule>
  </conditionalFormatting>
  <conditionalFormatting sqref="AS40:BH42">
    <cfRule type="expression" dxfId="172" priority="23">
      <formula>OR($AS$40="－",$AS$40="")</formula>
    </cfRule>
  </conditionalFormatting>
  <conditionalFormatting sqref="AS44:BH45">
    <cfRule type="expression" dxfId="171" priority="22">
      <formula>OR($AS$44="－",$AS$44="")</formula>
    </cfRule>
  </conditionalFormatting>
  <conditionalFormatting sqref="V21:AP22">
    <cfRule type="expression" dxfId="170" priority="25">
      <formula>$L$9="ベア加算"</formula>
    </cfRule>
  </conditionalFormatting>
  <conditionalFormatting sqref="B21:U22">
    <cfRule type="expression" dxfId="169" priority="26">
      <formula>$L$9="ベア加算"</formula>
    </cfRule>
  </conditionalFormatting>
  <conditionalFormatting sqref="B12:S12">
    <cfRule type="expression" dxfId="168" priority="21">
      <formula>OR($B$9="",$G$9="",$L$9="")</formula>
    </cfRule>
  </conditionalFormatting>
  <conditionalFormatting sqref="V10:AP12">
    <cfRule type="expression" dxfId="167" priority="20">
      <formula>$V$11=""</formula>
    </cfRule>
  </conditionalFormatting>
  <conditionalFormatting sqref="V13:AP16">
    <cfRule type="expression" dxfId="166" priority="19">
      <formula>$V$14=""</formula>
    </cfRule>
  </conditionalFormatting>
  <conditionalFormatting sqref="AS20:BH22">
    <cfRule type="expression" dxfId="165" priority="27">
      <formula>OR($AS$20="－",$AS$20="")</formula>
    </cfRule>
  </conditionalFormatting>
  <conditionalFormatting sqref="AT14:AZ16">
    <cfRule type="expression" dxfId="164" priority="18">
      <formula>$V$14=""</formula>
    </cfRule>
  </conditionalFormatting>
  <conditionalFormatting sqref="AT11:AZ12">
    <cfRule type="expression" dxfId="163" priority="17">
      <formula>$V$11=""</formula>
    </cfRule>
  </conditionalFormatting>
  <conditionalFormatting sqref="P5">
    <cfRule type="expression" dxfId="162" priority="16">
      <formula>OR($Y$5="訪問型サービス（総合事業）",$Y$5="通所型サービス（総合事業）")</formula>
    </cfRule>
  </conditionalFormatting>
  <conditionalFormatting sqref="P15">
    <cfRule type="expression" dxfId="161" priority="15">
      <formula>OR($P$15&lt;1,$P$15&gt;12)</formula>
    </cfRule>
  </conditionalFormatting>
  <conditionalFormatting sqref="B8:S11 V7:Z16 AA8:AP9 AA11:AP12 AA14:AP16 V20:Z45">
    <cfRule type="expression" dxfId="160" priority="14">
      <formula>$F$15&lt;&gt;4</formula>
    </cfRule>
  </conditionalFormatting>
  <conditionalFormatting sqref="AA21:AB45 AA48:AB50">
    <cfRule type="expression" dxfId="159" priority="29">
      <formula>AND($F$15&lt;&gt;4,$F$15&lt;&gt;5)</formula>
    </cfRule>
  </conditionalFormatting>
  <conditionalFormatting sqref="AC20:AH45">
    <cfRule type="expression" dxfId="158" priority="2">
      <formula>AND($F$15&lt;&gt;4,$F$15&lt;&gt;5)</formula>
    </cfRule>
  </conditionalFormatting>
  <conditionalFormatting sqref="V7:Z16 AA8:AP9 AA11:AP12 AA14:AP16 V20:Z45">
    <cfRule type="expression" dxfId="157" priority="13">
      <formula>$B$9="処遇加算なし"</formula>
    </cfRule>
  </conditionalFormatting>
  <conditionalFormatting sqref="G9:S9">
    <cfRule type="expression" dxfId="156" priority="12">
      <formula>$B$9="処遇加算なし"</formula>
    </cfRule>
  </conditionalFormatting>
  <conditionalFormatting sqref="G10:S11">
    <cfRule type="expression" dxfId="155" priority="11">
      <formula>$B$9="処遇加算なし"</formula>
    </cfRule>
  </conditionalFormatting>
  <conditionalFormatting sqref="AD24:AH24">
    <cfRule type="expression" dxfId="154" priority="10">
      <formula>AND($F$15&lt;&gt;4,$F$15&lt;&gt;5)</formula>
    </cfRule>
  </conditionalFormatting>
  <conditionalFormatting sqref="AD28:AH28">
    <cfRule type="expression" dxfId="153" priority="9">
      <formula>AND($F$15&lt;&gt;4,$F$15&lt;&gt;5)</formula>
    </cfRule>
  </conditionalFormatting>
  <conditionalFormatting sqref="AD32:AH32">
    <cfRule type="expression" dxfId="152" priority="8">
      <formula>AND($F$15&lt;&gt;4,$F$15&lt;&gt;5)</formula>
    </cfRule>
  </conditionalFormatting>
  <conditionalFormatting sqref="AS24:BH26">
    <cfRule type="expression" dxfId="151" priority="7">
      <formula>OR($AS$24="－",$AS$24="")</formula>
    </cfRule>
  </conditionalFormatting>
  <conditionalFormatting sqref="AS28:BH30">
    <cfRule type="expression" dxfId="150" priority="6">
      <formula>OR($AS$28="－",$AS$28="")</formula>
    </cfRule>
  </conditionalFormatting>
  <conditionalFormatting sqref="AS32:BH34">
    <cfRule type="expression" dxfId="149" priority="5">
      <formula>OR($AS$32="－",$AS$32="")</formula>
    </cfRule>
  </conditionalFormatting>
  <conditionalFormatting sqref="AL41:AP41">
    <cfRule type="expression" dxfId="148" priority="4">
      <formula>$AP$62=2</formula>
    </cfRule>
  </conditionalFormatting>
  <conditionalFormatting sqref="AD41:AH41">
    <cfRule type="expression" dxfId="147" priority="3">
      <formula>$AH$62=2</formula>
    </cfRule>
  </conditionalFormatting>
  <conditionalFormatting sqref="AG37:AH37">
    <cfRule type="expression" dxfId="146"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45"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183F5E76-5F01-4919-BF5B-603961DE7794}">
      <formula1>サービス名</formula1>
    </dataValidation>
    <dataValidation type="list" allowBlank="1" showInputMessage="1" showErrorMessage="1" sqref="M5:O5" xr:uid="{CE9C691A-FDB8-4AA3-BD9A-3F5AC148E408}">
      <formula1>INDIRECT(J5)</formula1>
    </dataValidation>
    <dataValidation type="list" allowBlank="1" showInputMessage="1" showErrorMessage="1" sqref="M15:M16" xr:uid="{2F5166DE-A87D-4C69-AC79-3CBEC7BE70A0}">
      <formula1>"1,2,3,6,7,8,9,10,11,12"</formula1>
    </dataValidation>
    <dataValidation type="list" allowBlank="1" showInputMessage="1" showErrorMessage="1" sqref="K15:K16 D15:D16" xr:uid="{C9E283A9-63EA-4691-A566-26217C8C2F3E}">
      <formula1>"6,7"</formula1>
    </dataValidation>
    <dataValidation type="textLength" operator="equal" allowBlank="1" showInputMessage="1" showErrorMessage="1" error="10桁の介護保険事業所番号を入力してください。_x000a_（桁数が異なるとエラーになります）" sqref="B5:F5" xr:uid="{426A2D91-DB69-442A-A489-6B29B4A04DAE}">
      <formula1>10</formula1>
    </dataValidation>
    <dataValidation type="list" allowBlank="1" showInputMessage="1" showErrorMessage="1" sqref="AD41:AH41" xr:uid="{D738049D-FB26-4F68-ADF6-0CA30E9895F1}">
      <formula1>INDIRECT(BF1)</formula1>
    </dataValidation>
    <dataValidation type="list" allowBlank="1" showInputMessage="1" showErrorMessage="1" sqref="AL41:AP41" xr:uid="{7F420AC2-1EAC-443E-907B-D6DE4D9325C5}">
      <formula1>INDIRECT(BF1)</formula1>
    </dataValidation>
    <dataValidation type="whole" operator="greaterThanOrEqual" allowBlank="1" showInputMessage="1" showErrorMessage="1" prompt="要件を満たす職員数を記入してください。" sqref="AG37:AH37 AO37:AP37" xr:uid="{FEF66752-D9DB-49FE-B74F-CB582F9BEB8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54274"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54275"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54276"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54277"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54278"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54279"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54280"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54281"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54282"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54283"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54284"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54285"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54286"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54287"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54288"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54289"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54290"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54291"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54292"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54293"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54294"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54295"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54296"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54297"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54298"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54299"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54300"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54301"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54302" r:id="rId33" name="Option Button 30">
              <controlPr defaultSize="0" autoFill="0" autoLine="0" autoPict="0">
                <anchor moveWithCells="1">
                  <from>
                    <xdr:col>35</xdr:col>
                    <xdr:colOff>123825</xdr:colOff>
                    <xdr:row>39</xdr:row>
                    <xdr:rowOff>0</xdr:rowOff>
                  </from>
                  <to>
                    <xdr:col>37</xdr:col>
                    <xdr:colOff>28575</xdr:colOff>
                    <xdr:row>39</xdr:row>
                    <xdr:rowOff>209550</xdr:rowOff>
                  </to>
                </anchor>
              </controlPr>
            </control>
          </mc:Choice>
        </mc:AlternateContent>
        <mc:AlternateContent xmlns:mc="http://schemas.openxmlformats.org/markup-compatibility/2006">
          <mc:Choice Requires="x14">
            <control shapeId="54303"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54304"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54305"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54306"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54307"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54308"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54309"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54310"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54311"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54312"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54313"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54314"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54315"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54316"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54317"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54318"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54319"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54320"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54321"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9CDB7B1-136B-4C69-AB85-2566FB0D746C}">
          <x14:formula1>
            <xm:f>【参考】数式用3!$A$3:$A$49</xm:f>
          </x14:formula1>
          <xm:sqref>J5:L5</xm:sqref>
        </x14:dataValidation>
        <x14:dataValidation type="list" allowBlank="1" showInputMessage="1" showErrorMessage="1" xr:uid="{353D84B5-B02D-425C-BBA0-E619B25F29A5}">
          <x14:formula1>
            <xm:f>【参考】数式用!$I$4:$J$4</xm:f>
          </x14:formula1>
          <xm:sqref>L9</xm:sqref>
        </x14:dataValidation>
        <x14:dataValidation type="list" allowBlank="1" showInputMessage="1" showErrorMessage="1" xr:uid="{174F06E8-8E16-4C81-A0E5-FCCADCB54FEE}">
          <x14:formula1>
            <xm:f>【参考】数式用!$F$4:$H$4</xm:f>
          </x14:formula1>
          <xm:sqref>G9</xm:sqref>
        </x14:dataValidation>
        <x14:dataValidation type="list" allowBlank="1" showInputMessage="1" showErrorMessage="1" xr:uid="{C3C52E45-BECB-4AF4-9403-41475E91B86F}">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B2F12-12D7-4961-BAA8-DD276F34C808}">
  <sheetPr codeName="Sheet7">
    <pageSetUpPr fitToPage="1"/>
  </sheetPr>
  <dimension ref="A1:CJ73"/>
  <sheetViews>
    <sheetView showGridLines="0" view="pageBreakPreview" topLeftCell="F1" zoomScaleNormal="53" zoomScaleSheetLayoutView="100" workbookViewId="0">
      <selection activeCell="AM5" sqref="AM5:AP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2329</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5"/>
      <c r="Q5" s="1216"/>
      <c r="R5" s="1216"/>
      <c r="S5" s="1216"/>
      <c r="T5" s="1216"/>
      <c r="U5" s="1216"/>
      <c r="V5" s="1216"/>
      <c r="W5" s="1216"/>
      <c r="X5" s="1217"/>
      <c r="Y5" s="1155"/>
      <c r="Z5" s="1155"/>
      <c r="AA5" s="1155"/>
      <c r="AB5" s="1155"/>
      <c r="AC5" s="1155"/>
      <c r="AD5" s="1155"/>
      <c r="AE5" s="1199"/>
      <c r="AF5" s="1200"/>
      <c r="AG5" s="1200"/>
      <c r="AH5" s="1201"/>
      <c r="AI5" s="1199"/>
      <c r="AJ5" s="1200"/>
      <c r="AK5" s="1200"/>
      <c r="AL5" s="1201"/>
      <c r="AM5" s="1202">
        <f>AE5-AI5</f>
        <v>0</v>
      </c>
      <c r="AN5" s="1203"/>
      <c r="AO5" s="1203"/>
      <c r="AP5" s="1204"/>
      <c r="AS5" s="83"/>
      <c r="AT5" s="1185"/>
      <c r="AU5" s="1185"/>
      <c r="AV5" s="1185"/>
      <c r="AW5" s="1185"/>
      <c r="AX5" s="1185"/>
      <c r="AY5" s="1185"/>
      <c r="AZ5" s="1185"/>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
      </c>
      <c r="W8" s="1206"/>
      <c r="X8" s="1206"/>
      <c r="Y8" s="1206"/>
      <c r="Z8" s="1207"/>
      <c r="AA8" s="1187" t="str">
        <f>IFERROR(VLOOKUP(AS1,【参考】数式用2!E6:L23,4,FALSE),"")</f>
        <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8" t="str">
        <f>IFERROR(VLOOKUP(Y5,【参考】数式用!$A$5:$AB$37,MATCH(V8,【参考】数式用!$B$4:$AB$4,0)+1,FALSE),"")</f>
        <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7" t="str">
        <f>IFERROR(VLOOKUP(AS1,【参考】数式用2!E6:L23,6,FALSE),"")</f>
        <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4" t="str">
        <f>IFERROR(VLOOKUP(Y5,【参考】数式用!$A$5:$AB$37,MATCH(V11,【参考】数式用!$B$4:$AB$4,0)+1,FALSE),"")</f>
        <v/>
      </c>
      <c r="W12" s="1214"/>
      <c r="X12" s="1214"/>
      <c r="Y12" s="1214"/>
      <c r="Z12" s="1214"/>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1" t="str">
        <f>IFERROR(VLOOKUP(AS1,【参考】数式用2!E6:L23,8,FALSE),"")</f>
        <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IFERROR(IF(G9="","",IF(AND(AH61=1,AH62=1,AH63=1),"特定加算Ⅰ",IF(AND(AH61=1,AH62=2,AH63=1),"特定加算Ⅱ",IF(OR(AH61=2,AH62=2,AH63=2),"特定加算なし","")))),"")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44" priority="24">
      <formula>OR($AS$36="－",$AS$36="")</formula>
    </cfRule>
  </conditionalFormatting>
  <conditionalFormatting sqref="AS40:BH42">
    <cfRule type="expression" dxfId="143" priority="23">
      <formula>OR($AS$40="－",$AS$40="")</formula>
    </cfRule>
  </conditionalFormatting>
  <conditionalFormatting sqref="AS44:BH45">
    <cfRule type="expression" dxfId="142" priority="22">
      <formula>OR($AS$44="－",$AS$44="")</formula>
    </cfRule>
  </conditionalFormatting>
  <conditionalFormatting sqref="V21:AP22">
    <cfRule type="expression" dxfId="141" priority="25">
      <formula>$L$9="ベア加算"</formula>
    </cfRule>
  </conditionalFormatting>
  <conditionalFormatting sqref="B21:U22">
    <cfRule type="expression" dxfId="140" priority="26">
      <formula>$L$9="ベア加算"</formula>
    </cfRule>
  </conditionalFormatting>
  <conditionalFormatting sqref="B12:S12">
    <cfRule type="expression" dxfId="139" priority="21">
      <formula>OR($B$9="",$G$9="",$L$9="")</formula>
    </cfRule>
  </conditionalFormatting>
  <conditionalFormatting sqref="V10:AP12">
    <cfRule type="expression" dxfId="138" priority="20">
      <formula>$V$11=""</formula>
    </cfRule>
  </conditionalFormatting>
  <conditionalFormatting sqref="V13:AP16">
    <cfRule type="expression" dxfId="137" priority="19">
      <formula>$V$14=""</formula>
    </cfRule>
  </conditionalFormatting>
  <conditionalFormatting sqref="AS20:BH22">
    <cfRule type="expression" dxfId="136" priority="27">
      <formula>OR($AS$20="－",$AS$20="")</formula>
    </cfRule>
  </conditionalFormatting>
  <conditionalFormatting sqref="AT14:AZ16">
    <cfRule type="expression" dxfId="135" priority="18">
      <formula>$V$14=""</formula>
    </cfRule>
  </conditionalFormatting>
  <conditionalFormatting sqref="AT11:AZ12">
    <cfRule type="expression" dxfId="134" priority="17">
      <formula>$V$11=""</formula>
    </cfRule>
  </conditionalFormatting>
  <conditionalFormatting sqref="P5">
    <cfRule type="expression" dxfId="133" priority="16">
      <formula>OR($Y$5="訪問型サービス（総合事業）",$Y$5="通所型サービス（総合事業）")</formula>
    </cfRule>
  </conditionalFormatting>
  <conditionalFormatting sqref="P15">
    <cfRule type="expression" dxfId="132" priority="15">
      <formula>OR($P$15&lt;1,$P$15&gt;12)</formula>
    </cfRule>
  </conditionalFormatting>
  <conditionalFormatting sqref="B8:S11 V7:Z16 AA8:AP9 AA11:AP12 AA14:AP16 V20:Z45">
    <cfRule type="expression" dxfId="131" priority="14">
      <formula>$F$15&lt;&gt;4</formula>
    </cfRule>
  </conditionalFormatting>
  <conditionalFormatting sqref="AA21:AB45 AA48:AB50">
    <cfRule type="expression" dxfId="130" priority="29">
      <formula>AND($F$15&lt;&gt;4,$F$15&lt;&gt;5)</formula>
    </cfRule>
  </conditionalFormatting>
  <conditionalFormatting sqref="AC20:AH45">
    <cfRule type="expression" dxfId="129" priority="2">
      <formula>AND($F$15&lt;&gt;4,$F$15&lt;&gt;5)</formula>
    </cfRule>
  </conditionalFormatting>
  <conditionalFormatting sqref="V7:Z16 AA8:AP9 AA11:AP12 AA14:AP16 V20:Z45">
    <cfRule type="expression" dxfId="128" priority="13">
      <formula>$B$9="処遇加算なし"</formula>
    </cfRule>
  </conditionalFormatting>
  <conditionalFormatting sqref="G9:S9">
    <cfRule type="expression" dxfId="127" priority="12">
      <formula>$B$9="処遇加算なし"</formula>
    </cfRule>
  </conditionalFormatting>
  <conditionalFormatting sqref="G10:S11">
    <cfRule type="expression" dxfId="126" priority="11">
      <formula>$B$9="処遇加算なし"</formula>
    </cfRule>
  </conditionalFormatting>
  <conditionalFormatting sqref="AD24:AH24">
    <cfRule type="expression" dxfId="125" priority="10">
      <formula>AND($F$15&lt;&gt;4,$F$15&lt;&gt;5)</formula>
    </cfRule>
  </conditionalFormatting>
  <conditionalFormatting sqref="AD28:AH28">
    <cfRule type="expression" dxfId="124" priority="9">
      <formula>AND($F$15&lt;&gt;4,$F$15&lt;&gt;5)</formula>
    </cfRule>
  </conditionalFormatting>
  <conditionalFormatting sqref="AD32:AH32">
    <cfRule type="expression" dxfId="123" priority="8">
      <formula>AND($F$15&lt;&gt;4,$F$15&lt;&gt;5)</formula>
    </cfRule>
  </conditionalFormatting>
  <conditionalFormatting sqref="AS24:BH26">
    <cfRule type="expression" dxfId="122" priority="7">
      <formula>OR($AS$24="－",$AS$24="")</formula>
    </cfRule>
  </conditionalFormatting>
  <conditionalFormatting sqref="AS28:BH30">
    <cfRule type="expression" dxfId="121" priority="6">
      <formula>OR($AS$28="－",$AS$28="")</formula>
    </cfRule>
  </conditionalFormatting>
  <conditionalFormatting sqref="AS32:BH34">
    <cfRule type="expression" dxfId="120" priority="5">
      <formula>OR($AS$32="－",$AS$32="")</formula>
    </cfRule>
  </conditionalFormatting>
  <conditionalFormatting sqref="AL41:AP41">
    <cfRule type="expression" dxfId="119" priority="4">
      <formula>$AP$62=2</formula>
    </cfRule>
  </conditionalFormatting>
  <conditionalFormatting sqref="AD41:AH41">
    <cfRule type="expression" dxfId="118" priority="3">
      <formula>$AH$62=2</formula>
    </cfRule>
  </conditionalFormatting>
  <conditionalFormatting sqref="AG37:AH37">
    <cfRule type="expression" dxfId="117"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16"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7056F18B-84B7-439F-8615-7E2B4779ED1C}">
      <formula1>0</formula1>
    </dataValidation>
    <dataValidation type="list" allowBlank="1" showInputMessage="1" showErrorMessage="1" sqref="AL41:AP41" xr:uid="{129766A7-7B8B-4F3D-AE10-8EA51742C80C}">
      <formula1>INDIRECT(BF1)</formula1>
    </dataValidation>
    <dataValidation type="list" allowBlank="1" showInputMessage="1" showErrorMessage="1" sqref="AD41:AH41" xr:uid="{06B7E9BA-9D2D-44A8-BF69-C382AF7E9B5E}">
      <formula1>INDIRECT(BF1)</formula1>
    </dataValidation>
    <dataValidation type="textLength" operator="equal" allowBlank="1" showInputMessage="1" showErrorMessage="1" error="10桁の介護保険事業所番号を入力してください。_x000a_（桁数が異なるとエラーになります）" sqref="B5:F5" xr:uid="{BA3E0B4E-78C0-458F-9E7A-8743AC3E9BC8}">
      <formula1>10</formula1>
    </dataValidation>
    <dataValidation type="list" allowBlank="1" showInputMessage="1" showErrorMessage="1" sqref="K15:K16 D15:D16" xr:uid="{6962AA04-A73D-42AD-9E96-160FE5FC475E}">
      <formula1>"6,7"</formula1>
    </dataValidation>
    <dataValidation type="list" allowBlank="1" showInputMessage="1" showErrorMessage="1" sqref="M15:M16" xr:uid="{67E0403C-1D4B-4A57-B746-ECC7E88F0141}">
      <formula1>"1,2,3,6,7,8,9,10,11,12"</formula1>
    </dataValidation>
    <dataValidation type="list" allowBlank="1" showInputMessage="1" showErrorMessage="1" sqref="M5:O5" xr:uid="{DFE7D490-0691-41BD-BC1F-81049D688E27}">
      <formula1>INDIRECT(J5)</formula1>
    </dataValidation>
    <dataValidation type="list" allowBlank="1" showInputMessage="1" showErrorMessage="1" sqref="Y5:AD5" xr:uid="{63ACA720-B1F1-44B3-AE00-073D2ABABA8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5537"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5538"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5539"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5540"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5541"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5542"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5543"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5544"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5545"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5546"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5547"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5548"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5549"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5550"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5551"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5552"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5553"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5554"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5555"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5556"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5557"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5558"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5559"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5560"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5561"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5562"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5563"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5564"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5565"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5566" r:id="rId33" name="Option Button 30">
              <controlPr defaultSize="0" autoFill="0" autoLine="0" autoPict="0">
                <anchor moveWithCells="1">
                  <from>
                    <xdr:col>35</xdr:col>
                    <xdr:colOff>123825</xdr:colOff>
                    <xdr:row>39</xdr:row>
                    <xdr:rowOff>0</xdr:rowOff>
                  </from>
                  <to>
                    <xdr:col>37</xdr:col>
                    <xdr:colOff>28575</xdr:colOff>
                    <xdr:row>39</xdr:row>
                    <xdr:rowOff>209550</xdr:rowOff>
                  </to>
                </anchor>
              </controlPr>
            </control>
          </mc:Choice>
        </mc:AlternateContent>
        <mc:AlternateContent xmlns:mc="http://schemas.openxmlformats.org/markup-compatibility/2006">
          <mc:Choice Requires="x14">
            <control shapeId="65567"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5568"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5569"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5570"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5571"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5572"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5573"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5574"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5575"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5576"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5577"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5578"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5579"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5580"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5581"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5582"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5583"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5584"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5585"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EF1A8F5-6A67-4E1C-9B8E-C55272424ABE}">
          <x14:formula1>
            <xm:f>【参考】数式用!$B$4:$E$4</xm:f>
          </x14:formula1>
          <xm:sqref>B9:F9</xm:sqref>
        </x14:dataValidation>
        <x14:dataValidation type="list" allowBlank="1" showInputMessage="1" showErrorMessage="1" xr:uid="{B1FEDCAA-95F1-455F-93F7-38C18DC01113}">
          <x14:formula1>
            <xm:f>【参考】数式用!$F$4:$H$4</xm:f>
          </x14:formula1>
          <xm:sqref>G9</xm:sqref>
        </x14:dataValidation>
        <x14:dataValidation type="list" allowBlank="1" showInputMessage="1" showErrorMessage="1" xr:uid="{D8E8E5E9-191E-43BD-B92B-465B33742A8B}">
          <x14:formula1>
            <xm:f>【参考】数式用!$I$4:$J$4</xm:f>
          </x14:formula1>
          <xm:sqref>L9</xm:sqref>
        </x14:dataValidation>
        <x14:dataValidation type="list" allowBlank="1" showInputMessage="1" showErrorMessage="1" xr:uid="{81D733F8-2DC4-4525-BEB4-109359A5E3B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0B8D3-0715-4725-901C-CB678334C2F7}">
  <sheetPr codeName="Sheet8">
    <pageSetUpPr fitToPage="1"/>
  </sheetPr>
  <dimension ref="A1:CJ73"/>
  <sheetViews>
    <sheetView showGridLines="0" view="pageBreakPreview" topLeftCell="F1" zoomScaleNormal="53" zoomScaleSheetLayoutView="100" workbookViewId="0">
      <selection activeCell="AE4" sqref="AE4:AH4"/>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2330</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5"/>
      <c r="Q5" s="1216"/>
      <c r="R5" s="1216"/>
      <c r="S5" s="1216"/>
      <c r="T5" s="1216"/>
      <c r="U5" s="1216"/>
      <c r="V5" s="1216"/>
      <c r="W5" s="1216"/>
      <c r="X5" s="1217"/>
      <c r="Y5" s="1155"/>
      <c r="Z5" s="1155"/>
      <c r="AA5" s="1155"/>
      <c r="AB5" s="1155"/>
      <c r="AC5" s="1155"/>
      <c r="AD5" s="1155"/>
      <c r="AE5" s="1199"/>
      <c r="AF5" s="1200"/>
      <c r="AG5" s="1200"/>
      <c r="AH5" s="1201"/>
      <c r="AI5" s="1199"/>
      <c r="AJ5" s="1200"/>
      <c r="AK5" s="1200"/>
      <c r="AL5" s="1201"/>
      <c r="AM5" s="1202">
        <f>AE5-AI5</f>
        <v>0</v>
      </c>
      <c r="AN5" s="1203"/>
      <c r="AO5" s="1203"/>
      <c r="AP5" s="1204"/>
      <c r="AS5" s="83"/>
      <c r="AT5" s="1185"/>
      <c r="AU5" s="1185"/>
      <c r="AV5" s="1185"/>
      <c r="AW5" s="1185"/>
      <c r="AX5" s="1185"/>
      <c r="AY5" s="1185"/>
      <c r="AZ5" s="1185"/>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
      </c>
      <c r="W8" s="1206"/>
      <c r="X8" s="1206"/>
      <c r="Y8" s="1206"/>
      <c r="Z8" s="1207"/>
      <c r="AA8" s="1187" t="str">
        <f>IFERROR(VLOOKUP(AS1,【参考】数式用2!E6:L23,4,FALSE),"")</f>
        <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8" t="str">
        <f>IFERROR(VLOOKUP(Y5,【参考】数式用!$A$5:$AB$37,MATCH(V8,【参考】数式用!$B$4:$AB$4,0)+1,FALSE),"")</f>
        <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7" t="str">
        <f>IFERROR(VLOOKUP(AS1,【参考】数式用2!E6:L23,6,FALSE),"")</f>
        <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4" t="str">
        <f>IFERROR(VLOOKUP(Y5,【参考】数式用!$A$5:$AB$37,MATCH(V11,【参考】数式用!$B$4:$AB$4,0)+1,FALSE),"")</f>
        <v/>
      </c>
      <c r="W12" s="1214"/>
      <c r="X12" s="1214"/>
      <c r="Y12" s="1214"/>
      <c r="Z12" s="1214"/>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1" t="str">
        <f>IFERROR(VLOOKUP(AS1,【参考】数式用2!E6:L23,8,FALSE),"")</f>
        <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IFERROR(IF(G9="","",IF(AND(AH61=1,AH62=1,AH63=1),"特定加算Ⅰ",IF(AND(AH61=1,AH62=2,AH63=1),"特定加算Ⅱ",IF(OR(AH61=2,AH62=2,AH63=2),"特定加算なし","")))),"")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15" priority="24">
      <formula>OR($AS$36="－",$AS$36="")</formula>
    </cfRule>
  </conditionalFormatting>
  <conditionalFormatting sqref="AS40:BH42">
    <cfRule type="expression" dxfId="114" priority="23">
      <formula>OR($AS$40="－",$AS$40="")</formula>
    </cfRule>
  </conditionalFormatting>
  <conditionalFormatting sqref="AS44:BH45">
    <cfRule type="expression" dxfId="113" priority="22">
      <formula>OR($AS$44="－",$AS$44="")</formula>
    </cfRule>
  </conditionalFormatting>
  <conditionalFormatting sqref="V21:AP22">
    <cfRule type="expression" dxfId="112" priority="25">
      <formula>$L$9="ベア加算"</formula>
    </cfRule>
  </conditionalFormatting>
  <conditionalFormatting sqref="B21:U22">
    <cfRule type="expression" dxfId="111" priority="26">
      <formula>$L$9="ベア加算"</formula>
    </cfRule>
  </conditionalFormatting>
  <conditionalFormatting sqref="B12:S12">
    <cfRule type="expression" dxfId="110" priority="21">
      <formula>OR($B$9="",$G$9="",$L$9="")</formula>
    </cfRule>
  </conditionalFormatting>
  <conditionalFormatting sqref="V10:AP12">
    <cfRule type="expression" dxfId="109" priority="20">
      <formula>$V$11=""</formula>
    </cfRule>
  </conditionalFormatting>
  <conditionalFormatting sqref="V13:AP16">
    <cfRule type="expression" dxfId="108" priority="19">
      <formula>$V$14=""</formula>
    </cfRule>
  </conditionalFormatting>
  <conditionalFormatting sqref="AS20:BH22">
    <cfRule type="expression" dxfId="107" priority="27">
      <formula>OR($AS$20="－",$AS$20="")</formula>
    </cfRule>
  </conditionalFormatting>
  <conditionalFormatting sqref="AT14:AZ16">
    <cfRule type="expression" dxfId="106" priority="18">
      <formula>$V$14=""</formula>
    </cfRule>
  </conditionalFormatting>
  <conditionalFormatting sqref="AT11:AZ12">
    <cfRule type="expression" dxfId="105" priority="17">
      <formula>$V$11=""</formula>
    </cfRule>
  </conditionalFormatting>
  <conditionalFormatting sqref="P5">
    <cfRule type="expression" dxfId="104" priority="16">
      <formula>OR($Y$5="訪問型サービス（総合事業）",$Y$5="通所型サービス（総合事業）")</formula>
    </cfRule>
  </conditionalFormatting>
  <conditionalFormatting sqref="P15">
    <cfRule type="expression" dxfId="103" priority="15">
      <formula>OR($P$15&lt;1,$P$15&gt;12)</formula>
    </cfRule>
  </conditionalFormatting>
  <conditionalFormatting sqref="B8:S11 V7:Z16 AA8:AP9 AA11:AP12 AA14:AP16 V20:Z45">
    <cfRule type="expression" dxfId="102" priority="14">
      <formula>$F$15&lt;&gt;4</formula>
    </cfRule>
  </conditionalFormatting>
  <conditionalFormatting sqref="AA21:AB45 AA48:AB50">
    <cfRule type="expression" dxfId="101" priority="29">
      <formula>AND($F$15&lt;&gt;4,$F$15&lt;&gt;5)</formula>
    </cfRule>
  </conditionalFormatting>
  <conditionalFormatting sqref="AC20:AH45">
    <cfRule type="expression" dxfId="100" priority="2">
      <formula>AND($F$15&lt;&gt;4,$F$15&lt;&gt;5)</formula>
    </cfRule>
  </conditionalFormatting>
  <conditionalFormatting sqref="V7:Z16 AA8:AP9 AA11:AP12 AA14:AP16 V20:Z45">
    <cfRule type="expression" dxfId="99" priority="13">
      <formula>$B$9="処遇加算なし"</formula>
    </cfRule>
  </conditionalFormatting>
  <conditionalFormatting sqref="G9:S9">
    <cfRule type="expression" dxfId="98" priority="12">
      <formula>$B$9="処遇加算なし"</formula>
    </cfRule>
  </conditionalFormatting>
  <conditionalFormatting sqref="G10:S11">
    <cfRule type="expression" dxfId="97" priority="11">
      <formula>$B$9="処遇加算なし"</formula>
    </cfRule>
  </conditionalFormatting>
  <conditionalFormatting sqref="AD24:AH24">
    <cfRule type="expression" dxfId="96" priority="10">
      <formula>AND($F$15&lt;&gt;4,$F$15&lt;&gt;5)</formula>
    </cfRule>
  </conditionalFormatting>
  <conditionalFormatting sqref="AD28:AH28">
    <cfRule type="expression" dxfId="95" priority="9">
      <formula>AND($F$15&lt;&gt;4,$F$15&lt;&gt;5)</formula>
    </cfRule>
  </conditionalFormatting>
  <conditionalFormatting sqref="AD32:AH32">
    <cfRule type="expression" dxfId="94" priority="8">
      <formula>AND($F$15&lt;&gt;4,$F$15&lt;&gt;5)</formula>
    </cfRule>
  </conditionalFormatting>
  <conditionalFormatting sqref="AS24:BH26">
    <cfRule type="expression" dxfId="93" priority="7">
      <formula>OR($AS$24="－",$AS$24="")</formula>
    </cfRule>
  </conditionalFormatting>
  <conditionalFormatting sqref="AS28:BH30">
    <cfRule type="expression" dxfId="92" priority="6">
      <formula>OR($AS$28="－",$AS$28="")</formula>
    </cfRule>
  </conditionalFormatting>
  <conditionalFormatting sqref="AS32:BH34">
    <cfRule type="expression" dxfId="91" priority="5">
      <formula>OR($AS$32="－",$AS$32="")</formula>
    </cfRule>
  </conditionalFormatting>
  <conditionalFormatting sqref="AL41:AP41">
    <cfRule type="expression" dxfId="90" priority="4">
      <formula>$AP$62=2</formula>
    </cfRule>
  </conditionalFormatting>
  <conditionalFormatting sqref="AD41:AH41">
    <cfRule type="expression" dxfId="89" priority="3">
      <formula>$AH$62=2</formula>
    </cfRule>
  </conditionalFormatting>
  <conditionalFormatting sqref="AG37:AH37">
    <cfRule type="expression" dxfId="88"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87"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507DF370-01D7-490B-940F-F89D9CC39D27}">
      <formula1>サービス名</formula1>
    </dataValidation>
    <dataValidation type="list" allowBlank="1" showInputMessage="1" showErrorMessage="1" sqref="M5:O5" xr:uid="{731D4E50-FBC0-459F-94C0-5F2FDF5D8BA9}">
      <formula1>INDIRECT(J5)</formula1>
    </dataValidation>
    <dataValidation type="list" allowBlank="1" showInputMessage="1" showErrorMessage="1" sqref="M15:M16" xr:uid="{F7F7CE89-10A2-40F8-BA42-A7CA77CA933F}">
      <formula1>"1,2,3,6,7,8,9,10,11,12"</formula1>
    </dataValidation>
    <dataValidation type="list" allowBlank="1" showInputMessage="1" showErrorMessage="1" sqref="K15:K16 D15:D16" xr:uid="{3B3EEF1F-DE57-48BA-A705-BB3DCC5C4F10}">
      <formula1>"6,7"</formula1>
    </dataValidation>
    <dataValidation type="textLength" operator="equal" allowBlank="1" showInputMessage="1" showErrorMessage="1" error="10桁の介護保険事業所番号を入力してください。_x000a_（桁数が異なるとエラーになります）" sqref="B5:F5" xr:uid="{CA2F8C5A-BEC8-4294-A8A3-53869DB35C9F}">
      <formula1>10</formula1>
    </dataValidation>
    <dataValidation type="list" allowBlank="1" showInputMessage="1" showErrorMessage="1" sqref="AD41:AH41" xr:uid="{A8659C71-E6A2-4BCB-AF3E-7890091D54CF}">
      <formula1>INDIRECT(BF1)</formula1>
    </dataValidation>
    <dataValidation type="list" allowBlank="1" showInputMessage="1" showErrorMessage="1" sqref="AL41:AP41" xr:uid="{42792985-CC1B-443C-8964-275084D08F3F}">
      <formula1>INDIRECT(BF1)</formula1>
    </dataValidation>
    <dataValidation type="whole" operator="greaterThanOrEqual" allowBlank="1" showInputMessage="1" showErrorMessage="1" prompt="要件を満たす職員数を記入してください。" sqref="AG37:AH37 AO37:AP37" xr:uid="{4C2E9202-A079-4CEC-B91C-E16FD3D6A12B}">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6561"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6562"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6563"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6564"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6565"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6566"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6567"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6568"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6569"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6570"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6571"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6572"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6573"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6574"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6575"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6576"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6577"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6578"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6579"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6580"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6581"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6582"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6583"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6584"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6585"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6586"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6587"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6588"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6589"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6590" r:id="rId33" name="Option Button 30">
              <controlPr defaultSize="0" autoFill="0" autoLine="0" autoPict="0">
                <anchor moveWithCells="1">
                  <from>
                    <xdr:col>35</xdr:col>
                    <xdr:colOff>123825</xdr:colOff>
                    <xdr:row>39</xdr:row>
                    <xdr:rowOff>0</xdr:rowOff>
                  </from>
                  <to>
                    <xdr:col>37</xdr:col>
                    <xdr:colOff>28575</xdr:colOff>
                    <xdr:row>39</xdr:row>
                    <xdr:rowOff>209550</xdr:rowOff>
                  </to>
                </anchor>
              </controlPr>
            </control>
          </mc:Choice>
        </mc:AlternateContent>
        <mc:AlternateContent xmlns:mc="http://schemas.openxmlformats.org/markup-compatibility/2006">
          <mc:Choice Requires="x14">
            <control shapeId="66591"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6592"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6593"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6594"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6595"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6596"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6597"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6598"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6599"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6600"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6601"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6602"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6603"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6604"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6605"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6606"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6607"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6608"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6609"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9BF9677-C063-4D68-B8FB-A6AAA8FEFF56}">
          <x14:formula1>
            <xm:f>【参考】数式用3!$A$3:$A$49</xm:f>
          </x14:formula1>
          <xm:sqref>J5:L5</xm:sqref>
        </x14:dataValidation>
        <x14:dataValidation type="list" allowBlank="1" showInputMessage="1" showErrorMessage="1" xr:uid="{AC7EB3B8-E77B-415B-891F-6C8A3A5A0780}">
          <x14:formula1>
            <xm:f>【参考】数式用!$I$4:$J$4</xm:f>
          </x14:formula1>
          <xm:sqref>L9</xm:sqref>
        </x14:dataValidation>
        <x14:dataValidation type="list" allowBlank="1" showInputMessage="1" showErrorMessage="1" xr:uid="{F122ED0D-6961-4FB1-B25A-4AC98378C007}">
          <x14:formula1>
            <xm:f>【参考】数式用!$F$4:$H$4</xm:f>
          </x14:formula1>
          <xm:sqref>G9</xm:sqref>
        </x14:dataValidation>
        <x14:dataValidation type="list" allowBlank="1" showInputMessage="1" showErrorMessage="1" xr:uid="{5E58F6FB-6837-4D67-AE5C-69090E859FE7}">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71EED-51D8-4018-A16D-22336495ECD7}">
  <sheetPr codeName="Sheet12">
    <pageSetUpPr fitToPage="1"/>
  </sheetPr>
  <dimension ref="A1:CJ73"/>
  <sheetViews>
    <sheetView showGridLines="0" view="pageBreakPreview" topLeftCell="F1" zoomScaleNormal="53" zoomScaleSheetLayoutView="100" workbookViewId="0">
      <selection activeCell="AQ7" sqref="AQ7:AQ8"/>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2331</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6" t="s">
        <v>2</v>
      </c>
      <c r="Q4" s="1197"/>
      <c r="R4" s="1197"/>
      <c r="S4" s="1197"/>
      <c r="T4" s="1197"/>
      <c r="U4" s="1197"/>
      <c r="V4" s="1197"/>
      <c r="W4" s="1197"/>
      <c r="X4" s="1198"/>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4" t="s">
        <v>2096</v>
      </c>
      <c r="AU4" s="1184" t="s">
        <v>2056</v>
      </c>
      <c r="AV4" s="1184" t="s">
        <v>2057</v>
      </c>
      <c r="AW4" s="1184" t="s">
        <v>2058</v>
      </c>
      <c r="AX4" s="1184" t="s">
        <v>2059</v>
      </c>
      <c r="AY4" s="1184" t="s">
        <v>2060</v>
      </c>
      <c r="AZ4" s="1184"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5"/>
      <c r="Q5" s="1216"/>
      <c r="R5" s="1216"/>
      <c r="S5" s="1216"/>
      <c r="T5" s="1216"/>
      <c r="U5" s="1216"/>
      <c r="V5" s="1216"/>
      <c r="W5" s="1216"/>
      <c r="X5" s="1217"/>
      <c r="Y5" s="1155"/>
      <c r="Z5" s="1155"/>
      <c r="AA5" s="1155"/>
      <c r="AB5" s="1155"/>
      <c r="AC5" s="1155"/>
      <c r="AD5" s="1155"/>
      <c r="AE5" s="1199"/>
      <c r="AF5" s="1200"/>
      <c r="AG5" s="1200"/>
      <c r="AH5" s="1201"/>
      <c r="AI5" s="1199"/>
      <c r="AJ5" s="1200"/>
      <c r="AK5" s="1200"/>
      <c r="AL5" s="1201"/>
      <c r="AM5" s="1202">
        <f>AE5-AI5</f>
        <v>0</v>
      </c>
      <c r="AN5" s="1203"/>
      <c r="AO5" s="1203"/>
      <c r="AP5" s="1204"/>
      <c r="AS5" s="83"/>
      <c r="AT5" s="1185"/>
      <c r="AU5" s="1185"/>
      <c r="AV5" s="1185"/>
      <c r="AW5" s="1185"/>
      <c r="AX5" s="1185"/>
      <c r="AY5" s="1185"/>
      <c r="AZ5" s="1185"/>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5"/>
      <c r="AU6" s="1185"/>
      <c r="AV6" s="1185"/>
      <c r="AW6" s="1185"/>
      <c r="AX6" s="1185"/>
      <c r="AY6" s="1185"/>
      <c r="AZ6" s="1185"/>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6"/>
      <c r="AU7" s="1186"/>
      <c r="AV7" s="1186"/>
      <c r="AW7" s="1186"/>
      <c r="AX7" s="1186"/>
      <c r="AY7" s="1186"/>
      <c r="AZ7" s="1186"/>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5" t="str">
        <f>IFERROR(IF(VLOOKUP(AS1,【参考】数式用2!E6:L23,3,FALSE)="","",VLOOKUP(AS1,【参考】数式用2!E6:L23,3,FALSE)),"")</f>
        <v/>
      </c>
      <c r="W8" s="1206"/>
      <c r="X8" s="1206"/>
      <c r="Y8" s="1206"/>
      <c r="Z8" s="1207"/>
      <c r="AA8" s="1187" t="str">
        <f>IFERROR(VLOOKUP(AS1,【参考】数式用2!E6:L23,4,FALSE),"")</f>
        <v/>
      </c>
      <c r="AB8" s="1187"/>
      <c r="AC8" s="1187"/>
      <c r="AD8" s="1187"/>
      <c r="AE8" s="1187"/>
      <c r="AF8" s="1187"/>
      <c r="AG8" s="1187"/>
      <c r="AH8" s="1187"/>
      <c r="AI8" s="1187"/>
      <c r="AJ8" s="1187"/>
      <c r="AK8" s="1187"/>
      <c r="AL8" s="1187"/>
      <c r="AM8" s="1187"/>
      <c r="AN8" s="1187"/>
      <c r="AO8" s="1187"/>
      <c r="AP8" s="1188"/>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8" t="str">
        <f>IFERROR(VLOOKUP(Y5,【参考】数式用!$A$5:$AB$37,MATCH(V8,【参考】数式用!$B$4:$AB$4,0)+1,FALSE),"")</f>
        <v/>
      </c>
      <c r="W9" s="1209"/>
      <c r="X9" s="1209"/>
      <c r="Y9" s="1209"/>
      <c r="Z9" s="1210"/>
      <c r="AA9" s="1189"/>
      <c r="AB9" s="1189"/>
      <c r="AC9" s="1189"/>
      <c r="AD9" s="1189"/>
      <c r="AE9" s="1189"/>
      <c r="AF9" s="1189"/>
      <c r="AG9" s="1189"/>
      <c r="AH9" s="1189"/>
      <c r="AI9" s="1189"/>
      <c r="AJ9" s="1189"/>
      <c r="AK9" s="1189"/>
      <c r="AL9" s="1189"/>
      <c r="AM9" s="1189"/>
      <c r="AN9" s="1189"/>
      <c r="AO9" s="1189"/>
      <c r="AP9" s="1190"/>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7" t="str">
        <f>IFERROR(VLOOKUP(AS1,【参考】数式用2!E6:L23,6,FALSE),"")</f>
        <v/>
      </c>
      <c r="AB11" s="1187"/>
      <c r="AC11" s="1187"/>
      <c r="AD11" s="1187"/>
      <c r="AE11" s="1187"/>
      <c r="AF11" s="1187"/>
      <c r="AG11" s="1187"/>
      <c r="AH11" s="1187"/>
      <c r="AI11" s="1187"/>
      <c r="AJ11" s="1187"/>
      <c r="AK11" s="1187"/>
      <c r="AL11" s="1187"/>
      <c r="AM11" s="1187"/>
      <c r="AN11" s="1187"/>
      <c r="AO11" s="1187"/>
      <c r="AP11" s="1188"/>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4" t="str">
        <f>IFERROR(VLOOKUP(Y5,【参考】数式用!$A$5:$AB$37,MATCH(V11,【参考】数式用!$B$4:$AB$4,0)+1,FALSE),"")</f>
        <v/>
      </c>
      <c r="W12" s="1214"/>
      <c r="X12" s="1214"/>
      <c r="Y12" s="1214"/>
      <c r="Z12" s="1214"/>
      <c r="AA12" s="1189"/>
      <c r="AB12" s="1189"/>
      <c r="AC12" s="1189"/>
      <c r="AD12" s="1189"/>
      <c r="AE12" s="1189"/>
      <c r="AF12" s="1189"/>
      <c r="AG12" s="1189"/>
      <c r="AH12" s="1189"/>
      <c r="AI12" s="1189"/>
      <c r="AJ12" s="1189"/>
      <c r="AK12" s="1189"/>
      <c r="AL12" s="1189"/>
      <c r="AM12" s="1189"/>
      <c r="AN12" s="1189"/>
      <c r="AO12" s="1189"/>
      <c r="AP12" s="1190"/>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1" t="str">
        <f>IFERROR(VLOOKUP(AS1,【参考】数式用2!E6:L23,8,FALSE),"")</f>
        <v/>
      </c>
      <c r="AB14" s="1187"/>
      <c r="AC14" s="1187"/>
      <c r="AD14" s="1187"/>
      <c r="AE14" s="1187"/>
      <c r="AF14" s="1187"/>
      <c r="AG14" s="1187"/>
      <c r="AH14" s="1187"/>
      <c r="AI14" s="1187"/>
      <c r="AJ14" s="1187"/>
      <c r="AK14" s="1187"/>
      <c r="AL14" s="1187"/>
      <c r="AM14" s="1187"/>
      <c r="AN14" s="1187"/>
      <c r="AO14" s="1187"/>
      <c r="AP14" s="1188"/>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2"/>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3"/>
      <c r="AB16" s="1194"/>
      <c r="AC16" s="1194"/>
      <c r="AD16" s="1194"/>
      <c r="AE16" s="1194"/>
      <c r="AF16" s="1194"/>
      <c r="AG16" s="1194"/>
      <c r="AH16" s="1194"/>
      <c r="AI16" s="1194"/>
      <c r="AJ16" s="1194"/>
      <c r="AK16" s="1194"/>
      <c r="AL16" s="1194"/>
      <c r="AM16" s="1194"/>
      <c r="AN16" s="1194"/>
      <c r="AO16" s="1194"/>
      <c r="AP16" s="1195"/>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183" t="str">
        <f>IFERROR(IF(AND(AP61=1,AP62=1,AP63=1),"特定加算Ⅰ",IF(AND(AP61=1,AP62=2,AP63=1),"特定加算Ⅱ",IF(OR(AP61=2,AP62=2,AP63=2),"特定加算なし",""))),"")</f>
        <v>特定加算なし</v>
      </c>
      <c r="AX48" s="1183"/>
      <c r="AY48" s="1183"/>
      <c r="AZ48" s="1183"/>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IFERROR(IF(G9="","",IF(AND(AH61=1,AH62=1,AH63=1),"特定加算Ⅰ",IF(AND(AH61=1,AH62=2,AH63=1),"特定加算Ⅱ",IF(OR(AH61=2,AH62=2,AH63=2),"特定加算なし","")))),"")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SUM(事業所個票８!BU51)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86" priority="24">
      <formula>OR($AS$36="－",$AS$36="")</formula>
    </cfRule>
  </conditionalFormatting>
  <conditionalFormatting sqref="AS40:BH42">
    <cfRule type="expression" dxfId="85" priority="23">
      <formula>OR($AS$40="－",$AS$40="")</formula>
    </cfRule>
  </conditionalFormatting>
  <conditionalFormatting sqref="AS44:BH45">
    <cfRule type="expression" dxfId="84" priority="22">
      <formula>OR($AS$44="－",$AS$44="")</formula>
    </cfRule>
  </conditionalFormatting>
  <conditionalFormatting sqref="V21:AP22">
    <cfRule type="expression" dxfId="83" priority="25">
      <formula>$L$9="ベア加算"</formula>
    </cfRule>
  </conditionalFormatting>
  <conditionalFormatting sqref="B21:U22">
    <cfRule type="expression" dxfId="82" priority="26">
      <formula>$L$9="ベア加算"</formula>
    </cfRule>
  </conditionalFormatting>
  <conditionalFormatting sqref="B12:S12">
    <cfRule type="expression" dxfId="81" priority="21">
      <formula>OR($B$9="",$G$9="",$L$9="")</formula>
    </cfRule>
  </conditionalFormatting>
  <conditionalFormatting sqref="V10:AP12">
    <cfRule type="expression" dxfId="80" priority="20">
      <formula>$V$11=""</formula>
    </cfRule>
  </conditionalFormatting>
  <conditionalFormatting sqref="V13:AP16">
    <cfRule type="expression" dxfId="79" priority="19">
      <formula>$V$14=""</formula>
    </cfRule>
  </conditionalFormatting>
  <conditionalFormatting sqref="AS20:BH22">
    <cfRule type="expression" dxfId="78" priority="27">
      <formula>OR($AS$20="－",$AS$20="")</formula>
    </cfRule>
  </conditionalFormatting>
  <conditionalFormatting sqref="AT14:AZ16">
    <cfRule type="expression" dxfId="77" priority="18">
      <formula>$V$14=""</formula>
    </cfRule>
  </conditionalFormatting>
  <conditionalFormatting sqref="AT11:AZ12">
    <cfRule type="expression" dxfId="76" priority="17">
      <formula>$V$11=""</formula>
    </cfRule>
  </conditionalFormatting>
  <conditionalFormatting sqref="P5">
    <cfRule type="expression" dxfId="75" priority="16">
      <formula>OR($Y$5="訪問型サービス（総合事業）",$Y$5="通所型サービス（総合事業）")</formula>
    </cfRule>
  </conditionalFormatting>
  <conditionalFormatting sqref="P15">
    <cfRule type="expression" dxfId="74" priority="15">
      <formula>OR($P$15&lt;1,$P$15&gt;12)</formula>
    </cfRule>
  </conditionalFormatting>
  <conditionalFormatting sqref="B8:S11 V7:Z16 AA8:AP9 AA11:AP12 AA14:AP16 V20:Z45">
    <cfRule type="expression" dxfId="73" priority="14">
      <formula>$F$15&lt;&gt;4</formula>
    </cfRule>
  </conditionalFormatting>
  <conditionalFormatting sqref="AA21:AB45 AA48:AB50">
    <cfRule type="expression" dxfId="72" priority="29">
      <formula>AND($F$15&lt;&gt;4,$F$15&lt;&gt;5)</formula>
    </cfRule>
  </conditionalFormatting>
  <conditionalFormatting sqref="AC20:AH45">
    <cfRule type="expression" dxfId="71" priority="2">
      <formula>AND($F$15&lt;&gt;4,$F$15&lt;&gt;5)</formula>
    </cfRule>
  </conditionalFormatting>
  <conditionalFormatting sqref="V7:Z16 AA8:AP9 AA11:AP12 AA14:AP16 V20:Z45">
    <cfRule type="expression" dxfId="70" priority="13">
      <formula>$B$9="処遇加算なし"</formula>
    </cfRule>
  </conditionalFormatting>
  <conditionalFormatting sqref="G9:S9">
    <cfRule type="expression" dxfId="69" priority="12">
      <formula>$B$9="処遇加算なし"</formula>
    </cfRule>
  </conditionalFormatting>
  <conditionalFormatting sqref="G10:S11">
    <cfRule type="expression" dxfId="68" priority="11">
      <formula>$B$9="処遇加算なし"</formula>
    </cfRule>
  </conditionalFormatting>
  <conditionalFormatting sqref="AD24:AH24">
    <cfRule type="expression" dxfId="67" priority="10">
      <formula>AND($F$15&lt;&gt;4,$F$15&lt;&gt;5)</formula>
    </cfRule>
  </conditionalFormatting>
  <conditionalFormatting sqref="AD28:AH28">
    <cfRule type="expression" dxfId="66" priority="9">
      <formula>AND($F$15&lt;&gt;4,$F$15&lt;&gt;5)</formula>
    </cfRule>
  </conditionalFormatting>
  <conditionalFormatting sqref="AD32:AH32">
    <cfRule type="expression" dxfId="65" priority="8">
      <formula>AND($F$15&lt;&gt;4,$F$15&lt;&gt;5)</formula>
    </cfRule>
  </conditionalFormatting>
  <conditionalFormatting sqref="AS24:BH26">
    <cfRule type="expression" dxfId="64" priority="7">
      <formula>OR($AS$24="－",$AS$24="")</formula>
    </cfRule>
  </conditionalFormatting>
  <conditionalFormatting sqref="AS28:BH30">
    <cfRule type="expression" dxfId="63" priority="6">
      <formula>OR($AS$28="－",$AS$28="")</formula>
    </cfRule>
  </conditionalFormatting>
  <conditionalFormatting sqref="AS32:BH34">
    <cfRule type="expression" dxfId="62" priority="5">
      <formula>OR($AS$32="－",$AS$32="")</formula>
    </cfRule>
  </conditionalFormatting>
  <conditionalFormatting sqref="AL41:AP41">
    <cfRule type="expression" dxfId="61" priority="4">
      <formula>$AP$62=2</formula>
    </cfRule>
  </conditionalFormatting>
  <conditionalFormatting sqref="AD41:AH41">
    <cfRule type="expression" dxfId="60" priority="3">
      <formula>$AH$62=2</formula>
    </cfRule>
  </conditionalFormatting>
  <conditionalFormatting sqref="AG37:AH37">
    <cfRule type="expression" dxfId="59"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58"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ED3DB0FD-DFD0-4F28-9D90-A62F3A8DB771}">
      <formula1>0</formula1>
    </dataValidation>
    <dataValidation type="list" allowBlank="1" showInputMessage="1" showErrorMessage="1" sqref="AL41:AP41" xr:uid="{8D5D7109-A3DB-45A4-B00F-9EC4EFE16FA7}">
      <formula1>INDIRECT(BF1)</formula1>
    </dataValidation>
    <dataValidation type="list" allowBlank="1" showInputMessage="1" showErrorMessage="1" sqref="AD41:AH41" xr:uid="{02237E75-22F1-42C3-B2B1-1E4B379E338A}">
      <formula1>INDIRECT(BF1)</formula1>
    </dataValidation>
    <dataValidation type="textLength" operator="equal" allowBlank="1" showInputMessage="1" showErrorMessage="1" error="10桁の介護保険事業所番号を入力してください。_x000a_（桁数が異なるとエラーになります）" sqref="B5:F5" xr:uid="{95418043-FC18-4321-9AD7-3089E4F3765D}">
      <formula1>10</formula1>
    </dataValidation>
    <dataValidation type="list" allowBlank="1" showInputMessage="1" showErrorMessage="1" sqref="K15:K16 D15:D16" xr:uid="{ABC24DC7-8499-4951-ACA8-EBDCC0A62FFE}">
      <formula1>"6,7"</formula1>
    </dataValidation>
    <dataValidation type="list" allowBlank="1" showInputMessage="1" showErrorMessage="1" sqref="M15:M16" xr:uid="{78EB4302-B4C6-4729-AD7C-92D8290D1A2E}">
      <formula1>"1,2,3,6,7,8,9,10,11,12"</formula1>
    </dataValidation>
    <dataValidation type="list" allowBlank="1" showInputMessage="1" showErrorMessage="1" sqref="M5:O5" xr:uid="{F720C6CC-B863-4A30-844F-250814F10B93}">
      <formula1>INDIRECT(J5)</formula1>
    </dataValidation>
    <dataValidation type="list" allowBlank="1" showInputMessage="1" showErrorMessage="1" sqref="Y5:AD5" xr:uid="{A949FF44-2ED1-4E21-9498-91EB4FD89969}">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7586"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7587"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7588"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7589"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7590"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7591"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7592"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7593"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7594"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7595"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7596"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7597"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7598"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7599"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7600"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7601"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7602"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7603"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7604"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7605"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7606"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7607"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7608"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7609"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7610"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7611"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7612"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7613"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7614" r:id="rId33" name="Option Button 30">
              <controlPr defaultSize="0" autoFill="0" autoLine="0" autoPict="0">
                <anchor moveWithCells="1">
                  <from>
                    <xdr:col>35</xdr:col>
                    <xdr:colOff>123825</xdr:colOff>
                    <xdr:row>39</xdr:row>
                    <xdr:rowOff>0</xdr:rowOff>
                  </from>
                  <to>
                    <xdr:col>37</xdr:col>
                    <xdr:colOff>28575</xdr:colOff>
                    <xdr:row>39</xdr:row>
                    <xdr:rowOff>209550</xdr:rowOff>
                  </to>
                </anchor>
              </controlPr>
            </control>
          </mc:Choice>
        </mc:AlternateContent>
        <mc:AlternateContent xmlns:mc="http://schemas.openxmlformats.org/markup-compatibility/2006">
          <mc:Choice Requires="x14">
            <control shapeId="67615"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7616"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7617"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7618"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7619"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7620"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7621"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7622"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7623"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7624"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7625"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7626"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7627"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7628"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7629"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7630"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7631"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7632"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7633"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5B6F41-AB89-4986-A9D9-C02F5814B40D}">
          <x14:formula1>
            <xm:f>【参考】数式用!$B$4:$E$4</xm:f>
          </x14:formula1>
          <xm:sqref>B9:F9</xm:sqref>
        </x14:dataValidation>
        <x14:dataValidation type="list" allowBlank="1" showInputMessage="1" showErrorMessage="1" xr:uid="{9450D7FC-FF22-4C55-8535-1D92A96C68B9}">
          <x14:formula1>
            <xm:f>【参考】数式用!$F$4:$H$4</xm:f>
          </x14:formula1>
          <xm:sqref>G9</xm:sqref>
        </x14:dataValidation>
        <x14:dataValidation type="list" allowBlank="1" showInputMessage="1" showErrorMessage="1" xr:uid="{01D5881F-66A4-4798-8EB6-F3EACEABFE3A}">
          <x14:formula1>
            <xm:f>【参考】数式用!$I$4:$J$4</xm:f>
          </x14:formula1>
          <xm:sqref>L9</xm:sqref>
        </x14:dataValidation>
        <x14:dataValidation type="list" allowBlank="1" showInputMessage="1" showErrorMessage="1" xr:uid="{E097A9B1-496A-4464-BAA8-15C3AD78CF8F}">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93</vt:i4>
      </vt:variant>
    </vt:vector>
  </HeadingPairs>
  <TitlesOfParts>
    <vt:vector size="10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就労継続支援B型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多賀 朱花(taga-ayaka.j16)</cp:lastModifiedBy>
  <cp:lastPrinted>2024-03-18T06:59:04Z</cp:lastPrinted>
  <dcterms:created xsi:type="dcterms:W3CDTF">2015-06-05T18:19:34Z</dcterms:created>
  <dcterms:modified xsi:type="dcterms:W3CDTF">2024-03-27T07:39:48Z</dcterms:modified>
</cp:coreProperties>
</file>