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①年報・月報\年報\29年報作成\2.確報版\☆分割\"/>
    </mc:Choice>
  </mc:AlternateContent>
  <xr:revisionPtr revIDLastSave="0" documentId="11_7960F1691B12F176E40B1BBEA8AE08975FDDA2E8" xr6:coauthVersionLast="47" xr6:coauthVersionMax="47" xr10:uidLastSave="{00000000-0000-0000-0000-000000000000}"/>
  <bookViews>
    <workbookView xWindow="0" yWindow="0" windowWidth="27570" windowHeight="11295" xr2:uid="{00000000-000D-0000-FFFF-FFFF00000000}"/>
  </bookViews>
  <sheets>
    <sheet name="33表(1)" sheetId="5" r:id="rId1"/>
    <sheet name="33表(2)" sheetId="4" r:id="rId2"/>
    <sheet name="33表(3)" sheetId="3" r:id="rId3"/>
    <sheet name="33表(4）" sheetId="2" r:id="rId4"/>
    <sheet name="33表(5）" sheetId="1" r:id="rId5"/>
  </sheets>
  <definedNames>
    <definedName name="_xlnm.Print_Area" localSheetId="0">'33表(1)'!$A$1:$M$71</definedName>
    <definedName name="_xlnm.Print_Area" localSheetId="1">'33表(2)'!$A$1:$M$71</definedName>
    <definedName name="_xlnm.Print_Area" localSheetId="2">'33表(3)'!$A$1:$M$71</definedName>
    <definedName name="_xlnm.Print_Area" localSheetId="3">'33表(4）'!$A$1:$M$71</definedName>
    <definedName name="_xlnm.Print_Area" localSheetId="4">'33表(5）'!$A$1:$P$73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2" l="1"/>
  <c r="I66" i="2"/>
  <c r="I64" i="2"/>
  <c r="I63" i="2"/>
  <c r="I62" i="2"/>
  <c r="I61" i="2"/>
  <c r="I60" i="2"/>
  <c r="I58" i="2"/>
  <c r="I57" i="2"/>
  <c r="I56" i="2"/>
  <c r="I55" i="2"/>
  <c r="I54" i="2"/>
  <c r="I52" i="2"/>
  <c r="I51" i="2"/>
  <c r="I50" i="2"/>
  <c r="I49" i="2"/>
  <c r="I48" i="2"/>
  <c r="I46" i="2"/>
  <c r="I45" i="2"/>
  <c r="I44" i="2"/>
  <c r="I43" i="2"/>
  <c r="I42" i="2"/>
  <c r="I40" i="2"/>
  <c r="I39" i="2"/>
  <c r="I38" i="2"/>
  <c r="I37" i="2"/>
  <c r="I36" i="2"/>
  <c r="I34" i="2"/>
  <c r="I33" i="2"/>
  <c r="I32" i="2"/>
  <c r="I31" i="2"/>
  <c r="I30" i="2"/>
  <c r="I28" i="2"/>
  <c r="I27" i="2"/>
  <c r="I26" i="2"/>
  <c r="I25" i="2"/>
  <c r="I24" i="2"/>
  <c r="I22" i="2"/>
  <c r="I21" i="2"/>
  <c r="I20" i="2"/>
  <c r="I19" i="2"/>
  <c r="I18" i="2"/>
  <c r="I16" i="2"/>
  <c r="I15" i="2"/>
  <c r="I14" i="2"/>
  <c r="I13" i="2"/>
  <c r="I12" i="2"/>
  <c r="I10" i="2"/>
  <c r="I67" i="3"/>
  <c r="I66" i="3"/>
  <c r="I64" i="3"/>
  <c r="I63" i="3"/>
  <c r="I62" i="3"/>
  <c r="I61" i="3"/>
  <c r="I60" i="3"/>
  <c r="I58" i="3"/>
  <c r="I57" i="3"/>
  <c r="I56" i="3"/>
  <c r="I55" i="3"/>
  <c r="I54" i="3"/>
  <c r="I52" i="3"/>
  <c r="I51" i="3"/>
  <c r="I50" i="3"/>
  <c r="I49" i="3"/>
  <c r="I48" i="3"/>
  <c r="I46" i="3"/>
  <c r="I45" i="3"/>
  <c r="I44" i="3"/>
  <c r="I43" i="3"/>
  <c r="I42" i="3"/>
  <c r="I40" i="3"/>
  <c r="I39" i="3"/>
  <c r="I38" i="3"/>
  <c r="I37" i="3"/>
  <c r="I36" i="3"/>
  <c r="I34" i="3"/>
  <c r="I33" i="3"/>
  <c r="I32" i="3"/>
  <c r="I31" i="3"/>
  <c r="I30" i="3"/>
  <c r="I28" i="3"/>
  <c r="I27" i="3"/>
  <c r="I26" i="3"/>
  <c r="I25" i="3"/>
  <c r="I24" i="3"/>
  <c r="I22" i="3"/>
  <c r="I21" i="3"/>
  <c r="I20" i="3"/>
  <c r="I19" i="3"/>
  <c r="I18" i="3"/>
  <c r="I16" i="3"/>
  <c r="I15" i="3"/>
  <c r="I14" i="3"/>
  <c r="I13" i="3"/>
  <c r="I12" i="3"/>
  <c r="I10" i="3"/>
  <c r="I67" i="4"/>
  <c r="I66" i="4"/>
  <c r="I64" i="4"/>
  <c r="I63" i="4"/>
  <c r="I62" i="4"/>
  <c r="I61" i="4"/>
  <c r="I60" i="4"/>
  <c r="I58" i="4"/>
  <c r="I57" i="4"/>
  <c r="I56" i="4"/>
  <c r="I55" i="4"/>
  <c r="I54" i="4"/>
  <c r="I52" i="4"/>
  <c r="I51" i="4"/>
  <c r="I50" i="4"/>
  <c r="I49" i="4"/>
  <c r="I48" i="4"/>
  <c r="I46" i="4"/>
  <c r="I45" i="4"/>
  <c r="I44" i="4"/>
  <c r="I43" i="4"/>
  <c r="I42" i="4"/>
  <c r="I40" i="4"/>
  <c r="I39" i="4"/>
  <c r="I38" i="4"/>
  <c r="I37" i="4"/>
  <c r="I36" i="4"/>
  <c r="I34" i="4"/>
  <c r="I33" i="4"/>
  <c r="I32" i="4"/>
  <c r="I31" i="4"/>
  <c r="I30" i="4"/>
  <c r="I28" i="4"/>
  <c r="I27" i="4"/>
  <c r="I26" i="4"/>
  <c r="I25" i="4"/>
  <c r="I24" i="4"/>
  <c r="I22" i="4"/>
  <c r="I21" i="4"/>
  <c r="I20" i="4"/>
  <c r="I19" i="4"/>
  <c r="I18" i="4"/>
  <c r="I16" i="4"/>
  <c r="I15" i="4"/>
  <c r="I14" i="4"/>
  <c r="I13" i="4"/>
  <c r="I12" i="4"/>
  <c r="I10" i="4"/>
  <c r="I67" i="5"/>
  <c r="I66" i="5"/>
  <c r="I64" i="5"/>
  <c r="I63" i="5"/>
  <c r="I62" i="5"/>
  <c r="I61" i="5"/>
  <c r="I60" i="5"/>
  <c r="I58" i="5"/>
  <c r="I57" i="5"/>
  <c r="I56" i="5"/>
  <c r="I55" i="5"/>
  <c r="I54" i="5"/>
  <c r="I52" i="5"/>
  <c r="I51" i="5"/>
  <c r="I50" i="5"/>
  <c r="I49" i="5"/>
  <c r="I48" i="5"/>
  <c r="I46" i="5"/>
  <c r="I45" i="5"/>
  <c r="I44" i="5"/>
  <c r="I43" i="5"/>
  <c r="I42" i="5"/>
  <c r="I40" i="5"/>
  <c r="I39" i="5"/>
  <c r="I38" i="5"/>
  <c r="I37" i="5"/>
  <c r="I36" i="5"/>
  <c r="I34" i="5"/>
  <c r="I33" i="5"/>
  <c r="I32" i="5"/>
  <c r="I31" i="5"/>
  <c r="I30" i="5"/>
  <c r="I28" i="5"/>
  <c r="I27" i="5"/>
  <c r="I26" i="5"/>
  <c r="I25" i="5"/>
  <c r="I24" i="5"/>
  <c r="I22" i="5"/>
  <c r="I21" i="5"/>
  <c r="I20" i="5"/>
  <c r="I19" i="5"/>
  <c r="I18" i="5"/>
  <c r="I16" i="5"/>
  <c r="I15" i="5"/>
  <c r="I14" i="5"/>
  <c r="I13" i="5"/>
  <c r="I12" i="5"/>
  <c r="I10" i="5"/>
</calcChain>
</file>

<file path=xl/sharedStrings.xml><?xml version="1.0" encoding="utf-8"?>
<sst xmlns="http://schemas.openxmlformats.org/spreadsheetml/2006/main" count="305" uniqueCount="80">
  <si>
    <t>第33表(1)　都道府県労働局別雇用継続給付の状況</t>
    <rPh sb="12" eb="14">
      <t>ロウドウ</t>
    </rPh>
    <rPh sb="14" eb="15">
      <t>キョク</t>
    </rPh>
    <phoneticPr fontId="6"/>
  </si>
  <si>
    <t>　　　　　〔 高年齢雇用継続給付 〕</t>
  </si>
  <si>
    <t>計（基本給付金＋再就職給付金）</t>
    <phoneticPr fontId="9"/>
  </si>
  <si>
    <t>労　働　局</t>
    <rPh sb="0" eb="1">
      <t>ロウ</t>
    </rPh>
    <rPh sb="2" eb="3">
      <t>ドウ</t>
    </rPh>
    <rPh sb="4" eb="5">
      <t>キョク</t>
    </rPh>
    <phoneticPr fontId="6"/>
  </si>
  <si>
    <t>1)</t>
  </si>
  <si>
    <t>2)</t>
  </si>
  <si>
    <t>受給要件確認件数</t>
  </si>
  <si>
    <t>初回受給者数</t>
  </si>
  <si>
    <t>受  給  者  数</t>
  </si>
  <si>
    <t>支  給  金  額</t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</si>
  <si>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</si>
  <si>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</si>
  <si>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</si>
  <si>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</si>
  <si>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</si>
  <si>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</si>
  <si>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</si>
  <si>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</si>
  <si>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</si>
  <si>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</si>
  <si>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</si>
  <si>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</si>
  <si>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</si>
  <si>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</si>
  <si>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</si>
  <si>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</si>
  <si>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</si>
  <si>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</si>
  <si>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</si>
  <si>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</si>
  <si>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</si>
  <si>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</si>
  <si>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</si>
  <si>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</si>
  <si>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</si>
  <si>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</si>
  <si>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</si>
  <si>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</si>
  <si>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</si>
  <si>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</si>
  <si>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</si>
  <si>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</si>
  <si>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</si>
  <si>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</si>
  <si>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</si>
  <si>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</si>
  <si>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</si>
  <si>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</si>
  <si>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</si>
  <si>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</si>
  <si>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</si>
  <si>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</si>
  <si>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</si>
  <si>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</si>
  <si>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</si>
  <si>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</si>
  <si>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</si>
  <si>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</si>
  <si>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〔注〕1)　年度月平均である。</t>
    <phoneticPr fontId="9"/>
  </si>
  <si>
    <t>　　　2)　全国計は決算値であり、各都道府県分は業務統計値であるため、各都道府県の合計は全国計に必ずしも
          一致しない。</t>
    <rPh sb="12" eb="13">
      <t>チ</t>
    </rPh>
    <rPh sb="24" eb="26">
      <t>ギョウム</t>
    </rPh>
    <rPh sb="26" eb="29">
      <t>トウケイチ</t>
    </rPh>
    <phoneticPr fontId="6"/>
  </si>
  <si>
    <t>　　　　</t>
    <phoneticPr fontId="6"/>
  </si>
  <si>
    <t>第33表(2)　都道府県労働局別雇用継続給付の状況</t>
    <rPh sb="12" eb="14">
      <t>ロウドウ</t>
    </rPh>
    <rPh sb="14" eb="15">
      <t>キョク</t>
    </rPh>
    <phoneticPr fontId="6"/>
  </si>
  <si>
    <t>基 　　　　本 　　　　給 　　　　付 　　　　金</t>
  </si>
  <si>
    <t>〔注〕1)　年度月平均である。</t>
  </si>
  <si>
    <t>　　　2)　業務統計値である。</t>
    <phoneticPr fontId="6"/>
  </si>
  <si>
    <t>第33表(3)　都道府県労働局別雇用継続給付の状況</t>
    <rPh sb="12" eb="14">
      <t>ロウドウ</t>
    </rPh>
    <rPh sb="14" eb="15">
      <t>キョク</t>
    </rPh>
    <phoneticPr fontId="6"/>
  </si>
  <si>
    <t>再 　　　就 　　　職 　　　給 　　　付 　　　金</t>
  </si>
  <si>
    <t>第33表(4)　都道府県労働局別雇用継続給付の状況</t>
    <rPh sb="12" eb="14">
      <t>ロウドウ</t>
    </rPh>
    <rPh sb="14" eb="15">
      <t>キョク</t>
    </rPh>
    <phoneticPr fontId="6"/>
  </si>
  <si>
    <t>〔 育 児 休 業 給 付 〕</t>
    <phoneticPr fontId="6"/>
  </si>
  <si>
    <t>第33表(5)　都道府県労働局別雇用継続給付の状況</t>
    <rPh sb="12" eb="14">
      <t>ロウドウ</t>
    </rPh>
    <rPh sb="14" eb="15">
      <t>キョク</t>
    </rPh>
    <phoneticPr fontId="6"/>
  </si>
  <si>
    <t>〔 育 児 休 業 給 付 〕及び〔 介 護 休 業 給 付 〕</t>
    <rPh sb="2" eb="5">
      <t>イクジ</t>
    </rPh>
    <rPh sb="6" eb="9">
      <t>キュウギョウ</t>
    </rPh>
    <rPh sb="10" eb="13">
      <t>キュウフ</t>
    </rPh>
    <rPh sb="15" eb="16">
      <t>オヨ</t>
    </rPh>
    <rPh sb="19" eb="22">
      <t>カイゴ</t>
    </rPh>
    <rPh sb="23" eb="26">
      <t>キュウギョウ</t>
    </rPh>
    <rPh sb="27" eb="30">
      <t>キュウフ</t>
    </rPh>
    <phoneticPr fontId="6"/>
  </si>
  <si>
    <t>職　場　復　帰　給　付　金</t>
    <rPh sb="0" eb="1">
      <t>ショク</t>
    </rPh>
    <rPh sb="2" eb="3">
      <t>バ</t>
    </rPh>
    <rPh sb="4" eb="5">
      <t>フク</t>
    </rPh>
    <rPh sb="6" eb="7">
      <t>キ</t>
    </rPh>
    <rPh sb="8" eb="9">
      <t>キュウ</t>
    </rPh>
    <rPh sb="10" eb="11">
      <t>ツキ</t>
    </rPh>
    <rPh sb="12" eb="13">
      <t>キン</t>
    </rPh>
    <phoneticPr fontId="9"/>
  </si>
  <si>
    <t>2)</t>
    <phoneticPr fontId="6"/>
  </si>
  <si>
    <t>介　護　休　業　給　付　金</t>
    <rPh sb="0" eb="1">
      <t>スケ</t>
    </rPh>
    <rPh sb="2" eb="3">
      <t>マモル</t>
    </rPh>
    <rPh sb="4" eb="5">
      <t>キュウ</t>
    </rPh>
    <rPh sb="6" eb="7">
      <t>ギョウ</t>
    </rPh>
    <rPh sb="8" eb="9">
      <t>キュウ</t>
    </rPh>
    <rPh sb="10" eb="11">
      <t>ツキ</t>
    </rPh>
    <rPh sb="12" eb="13">
      <t>キン</t>
    </rPh>
    <phoneticPr fontId="9"/>
  </si>
  <si>
    <t>育児休業給付</t>
  </si>
  <si>
    <t>受給者数</t>
  </si>
  <si>
    <t>支給金額</t>
  </si>
  <si>
    <t>支給総額</t>
  </si>
  <si>
    <t>〔注〕1)　業務統計値である。</t>
    <rPh sb="6" eb="8">
      <t>ギョウム</t>
    </rPh>
    <rPh sb="8" eb="11">
      <t>トウケイチ</t>
    </rPh>
    <phoneticPr fontId="6"/>
  </si>
  <si>
    <t xml:space="preserve">      2)　全国計は決算値であり、各都道府県分は業務統計値であるため、各都道府県の合計は年度計に必ずしも一致しない。</t>
    <rPh sb="15" eb="16">
      <t>チ</t>
    </rPh>
    <rPh sb="27" eb="29">
      <t>ギョウム</t>
    </rPh>
    <rPh sb="29" eb="32">
      <t>トウケイチ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</si>
</sst>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平&quot;&quot;成&quot;General&quot;年&quot;&quot;度&quot;\(&quot;単&quot;&quot;位&quot;\:&quot;人&quot;\,&quot;円&quot;\)"/>
    <numFmt numFmtId="177" formatCode="#,##0&quot;    &quot;;[Red]\-#,##0&quot;    &quot;"/>
    <numFmt numFmtId="178" formatCode="#,##0&quot;  &quot;;[Red]\-#,##0&quot;  &quot;"/>
    <numFmt numFmtId="179" formatCode="#,##0&quot; &quot;;[Red]\-#,##0&quot; &quot;"/>
  </numFmts>
  <fonts count="15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平成明朝体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平成明朝体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0" fontId="11" fillId="0" borderId="0">
      <alignment vertical="center"/>
    </xf>
  </cellStyleXfs>
  <cellXfs count="91">
    <xf numFmtId="0" fontId="0" fillId="0" borderId="0" xfId="0"/>
    <xf numFmtId="38" fontId="2" fillId="0" borderId="0" xfId="1" applyFont="1" applyFill="1"/>
    <xf numFmtId="38" fontId="4" fillId="0" borderId="0" xfId="1" applyFont="1" applyFill="1" applyAlignment="1">
      <alignment horizontal="left"/>
    </xf>
    <xf numFmtId="38" fontId="5" fillId="0" borderId="0" xfId="1" applyFont="1" applyFill="1" applyAlignment="1">
      <alignment horizontal="centerContinuous"/>
    </xf>
    <xf numFmtId="38" fontId="2" fillId="0" borderId="0" xfId="1" applyFont="1" applyFill="1" applyAlignment="1">
      <alignment horizontal="centerContinuous"/>
    </xf>
    <xf numFmtId="38" fontId="8" fillId="0" borderId="2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Continuous" vertical="center"/>
    </xf>
    <xf numFmtId="38" fontId="8" fillId="0" borderId="4" xfId="1" applyFont="1" applyFill="1" applyBorder="1" applyAlignment="1">
      <alignment horizontal="centerContinuous"/>
    </xf>
    <xf numFmtId="38" fontId="8" fillId="0" borderId="2" xfId="1" applyFont="1" applyFill="1" applyBorder="1" applyAlignment="1">
      <alignment horizontal="centerContinuous"/>
    </xf>
    <xf numFmtId="38" fontId="8" fillId="0" borderId="3" xfId="1" applyFont="1" applyFill="1" applyBorder="1" applyAlignment="1">
      <alignment horizontal="centerContinuous"/>
    </xf>
    <xf numFmtId="38" fontId="8" fillId="0" borderId="4" xfId="1" applyFont="1" applyFill="1" applyBorder="1" applyAlignment="1">
      <alignment horizontal="left"/>
    </xf>
    <xf numFmtId="38" fontId="8" fillId="0" borderId="3" xfId="1" applyFont="1" applyFill="1" applyBorder="1" applyAlignment="1">
      <alignment horizontal="centerContinuous" vertical="center"/>
    </xf>
    <xf numFmtId="38" fontId="8" fillId="0" borderId="5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centerContinuous" vertical="center"/>
    </xf>
    <xf numFmtId="38" fontId="8" fillId="0" borderId="7" xfId="1" applyFont="1" applyFill="1" applyBorder="1" applyAlignment="1">
      <alignment horizontal="centerContinuous"/>
    </xf>
    <xf numFmtId="38" fontId="8" fillId="0" borderId="5" xfId="1" applyFont="1" applyFill="1" applyBorder="1" applyAlignment="1">
      <alignment horizontal="centerContinuous"/>
    </xf>
    <xf numFmtId="38" fontId="8" fillId="0" borderId="0" xfId="1" applyFont="1" applyFill="1" applyBorder="1" applyAlignment="1">
      <alignment horizontal="distributed" vertical="center"/>
    </xf>
    <xf numFmtId="38" fontId="8" fillId="0" borderId="8" xfId="1" applyFont="1" applyFill="1" applyBorder="1" applyAlignment="1">
      <alignment horizontal="centerContinuous"/>
    </xf>
    <xf numFmtId="38" fontId="8" fillId="0" borderId="0" xfId="1" applyFont="1" applyFill="1" applyBorder="1" applyAlignment="1">
      <alignment horizontal="centerContinuous" vertical="center"/>
    </xf>
    <xf numFmtId="38" fontId="8" fillId="0" borderId="5" xfId="1" quotePrefix="1" applyFont="1" applyFill="1" applyBorder="1" applyAlignment="1">
      <alignment horizontal="center" vertical="center"/>
    </xf>
    <xf numFmtId="38" fontId="8" fillId="0" borderId="5" xfId="1" applyFont="1" applyFill="1" applyBorder="1"/>
    <xf numFmtId="38" fontId="8" fillId="0" borderId="0" xfId="1" quotePrefix="1" applyFont="1" applyFill="1" applyBorder="1" applyAlignment="1">
      <alignment horizontal="distributed"/>
    </xf>
    <xf numFmtId="38" fontId="8" fillId="0" borderId="0" xfId="1" applyFont="1" applyFill="1" applyBorder="1"/>
    <xf numFmtId="38" fontId="8" fillId="0" borderId="0" xfId="1" applyFont="1" applyFill="1" applyBorder="1" applyAlignment="1">
      <alignment horizontal="center"/>
    </xf>
    <xf numFmtId="38" fontId="8" fillId="0" borderId="8" xfId="1" applyFont="1" applyFill="1" applyBorder="1"/>
    <xf numFmtId="38" fontId="8" fillId="0" borderId="2" xfId="1" applyFont="1" applyFill="1" applyBorder="1"/>
    <xf numFmtId="38" fontId="8" fillId="0" borderId="3" xfId="1" quotePrefix="1" applyFont="1" applyFill="1" applyBorder="1" applyAlignment="1">
      <alignment horizontal="distributed"/>
    </xf>
    <xf numFmtId="38" fontId="8" fillId="0" borderId="4" xfId="1" applyFont="1" applyFill="1" applyBorder="1"/>
    <xf numFmtId="38" fontId="8" fillId="0" borderId="3" xfId="1" applyFont="1" applyFill="1" applyBorder="1"/>
    <xf numFmtId="38" fontId="8" fillId="0" borderId="5" xfId="1" applyFont="1" applyFill="1" applyBorder="1" applyAlignment="1">
      <alignment horizontal="center"/>
    </xf>
    <xf numFmtId="38" fontId="8" fillId="0" borderId="5" xfId="1" applyFont="1" applyFill="1" applyBorder="1" applyAlignment="1"/>
    <xf numFmtId="38" fontId="8" fillId="0" borderId="0" xfId="1" applyFont="1" applyFill="1" applyBorder="1" applyAlignment="1">
      <alignment horizontal="distributed"/>
    </xf>
    <xf numFmtId="38" fontId="8" fillId="0" borderId="0" xfId="1" applyFont="1" applyFill="1" applyBorder="1" applyAlignment="1"/>
    <xf numFmtId="38" fontId="8" fillId="0" borderId="8" xfId="1" applyFont="1" applyFill="1" applyBorder="1" applyAlignment="1"/>
    <xf numFmtId="38" fontId="2" fillId="0" borderId="0" xfId="1" applyFont="1" applyFill="1" applyAlignment="1"/>
    <xf numFmtId="38" fontId="8" fillId="0" borderId="6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vertical="center"/>
    </xf>
    <xf numFmtId="38" fontId="8" fillId="0" borderId="1" xfId="1" quotePrefix="1" applyFont="1" applyFill="1" applyBorder="1" applyAlignment="1">
      <alignment horizontal="distributed" vertical="center"/>
    </xf>
    <xf numFmtId="38" fontId="8" fillId="0" borderId="1" xfId="1" applyFont="1" applyFill="1" applyBorder="1" applyAlignment="1">
      <alignment horizontal="right" vertical="center"/>
    </xf>
    <xf numFmtId="38" fontId="8" fillId="0" borderId="1" xfId="1" applyFont="1" applyFill="1" applyBorder="1" applyAlignment="1">
      <alignment vertical="center"/>
    </xf>
    <xf numFmtId="38" fontId="8" fillId="0" borderId="7" xfId="1" quotePrefix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38" fontId="2" fillId="0" borderId="0" xfId="1" applyFont="1" applyFill="1" applyAlignment="1">
      <alignment vertical="center"/>
    </xf>
    <xf numFmtId="177" fontId="7" fillId="0" borderId="5" xfId="1" applyNumberFormat="1" applyFont="1" applyFill="1" applyBorder="1" applyAlignment="1">
      <alignment vertical="center"/>
    </xf>
    <xf numFmtId="177" fontId="7" fillId="0" borderId="0" xfId="1" quotePrefix="1" applyNumberFormat="1" applyFont="1" applyFill="1" applyBorder="1" applyAlignment="1">
      <alignment horizontal="distributed" vertical="center"/>
    </xf>
    <xf numFmtId="177" fontId="7" fillId="0" borderId="0" xfId="1" applyNumberFormat="1" applyFont="1" applyFill="1" applyBorder="1" applyAlignment="1">
      <alignment vertical="center"/>
    </xf>
    <xf numFmtId="177" fontId="7" fillId="0" borderId="8" xfId="1" applyNumberFormat="1" applyFont="1" applyFill="1" applyBorder="1" applyAlignment="1">
      <alignment vertical="center"/>
    </xf>
    <xf numFmtId="178" fontId="7" fillId="0" borderId="0" xfId="1" applyNumberFormat="1" applyFont="1" applyFill="1" applyBorder="1" applyAlignment="1">
      <alignment vertical="center"/>
    </xf>
    <xf numFmtId="0" fontId="2" fillId="0" borderId="0" xfId="0" applyFont="1"/>
    <xf numFmtId="38" fontId="8" fillId="0" borderId="6" xfId="1" quotePrefix="1" applyFont="1" applyFill="1" applyBorder="1" applyAlignment="1">
      <alignment horizontal="center" vertical="center"/>
    </xf>
    <xf numFmtId="177" fontId="7" fillId="0" borderId="6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vertical="center"/>
    </xf>
    <xf numFmtId="177" fontId="7" fillId="0" borderId="7" xfId="1" applyNumberFormat="1" applyFont="1" applyFill="1" applyBorder="1" applyAlignment="1">
      <alignment vertical="center"/>
    </xf>
    <xf numFmtId="38" fontId="10" fillId="0" borderId="0" xfId="1" quotePrefix="1" applyFont="1" applyFill="1" applyBorder="1" applyAlignment="1">
      <alignment horizontal="center" vertical="center"/>
    </xf>
    <xf numFmtId="38" fontId="2" fillId="0" borderId="0" xfId="1" applyFont="1" applyFill="1" applyAlignment="1">
      <alignment vertical="top"/>
    </xf>
    <xf numFmtId="38" fontId="10" fillId="0" borderId="0" xfId="1" quotePrefix="1" applyFont="1" applyFill="1" applyAlignment="1">
      <alignment horizontal="left"/>
    </xf>
    <xf numFmtId="38" fontId="2" fillId="0" borderId="0" xfId="1" applyFont="1" applyFill="1" applyBorder="1"/>
    <xf numFmtId="179" fontId="7" fillId="0" borderId="7" xfId="1" applyNumberFormat="1" applyFont="1" applyFill="1" applyBorder="1" applyAlignment="1">
      <alignment vertical="center"/>
    </xf>
    <xf numFmtId="179" fontId="7" fillId="0" borderId="1" xfId="1" applyNumberFormat="1" applyFont="1" applyFill="1" applyBorder="1" applyAlignment="1">
      <alignment vertical="center"/>
    </xf>
    <xf numFmtId="179" fontId="7" fillId="0" borderId="6" xfId="1" applyNumberFormat="1" applyFont="1" applyFill="1" applyBorder="1" applyAlignment="1">
      <alignment vertical="center"/>
    </xf>
    <xf numFmtId="179" fontId="7" fillId="0" borderId="8" xfId="1" applyNumberFormat="1" applyFont="1" applyFill="1" applyBorder="1" applyAlignment="1">
      <alignment vertical="center"/>
    </xf>
    <xf numFmtId="179" fontId="7" fillId="0" borderId="0" xfId="1" applyNumberFormat="1" applyFont="1" applyFill="1" applyBorder="1" applyAlignment="1">
      <alignment vertical="center"/>
    </xf>
    <xf numFmtId="179" fontId="7" fillId="0" borderId="5" xfId="1" applyNumberFormat="1" applyFont="1" applyFill="1" applyBorder="1" applyAlignment="1">
      <alignment vertical="center"/>
    </xf>
    <xf numFmtId="179" fontId="7" fillId="0" borderId="0" xfId="1" applyNumberFormat="1" applyFont="1" applyFill="1" applyBorder="1" applyAlignment="1">
      <alignment horizontal="distributed" vertical="center"/>
    </xf>
    <xf numFmtId="179" fontId="7" fillId="0" borderId="0" xfId="1" quotePrefix="1" applyNumberFormat="1" applyFont="1" applyFill="1" applyBorder="1" applyAlignment="1">
      <alignment horizontal="distributed" vertical="center"/>
    </xf>
    <xf numFmtId="38" fontId="8" fillId="0" borderId="1" xfId="1" quotePrefix="1" applyFont="1" applyFill="1" applyBorder="1" applyAlignment="1">
      <alignment horizontal="right" vertical="center"/>
    </xf>
    <xf numFmtId="38" fontId="8" fillId="0" borderId="0" xfId="1" quotePrefix="1" applyFont="1" applyFill="1" applyBorder="1" applyAlignment="1">
      <alignment horizontal="center"/>
    </xf>
    <xf numFmtId="0" fontId="13" fillId="0" borderId="0" xfId="0" applyFont="1"/>
    <xf numFmtId="0" fontId="13" fillId="0" borderId="5" xfId="0" applyFont="1" applyBorder="1"/>
    <xf numFmtId="38" fontId="8" fillId="0" borderId="0" xfId="1" applyFont="1" applyFill="1" applyBorder="1" applyAlignment="1">
      <alignment horizontal="centerContinuous"/>
    </xf>
    <xf numFmtId="38" fontId="8" fillId="0" borderId="8" xfId="1" applyFont="1" applyFill="1" applyBorder="1" applyAlignment="1">
      <alignment horizontal="left"/>
    </xf>
    <xf numFmtId="38" fontId="8" fillId="0" borderId="3" xfId="1" applyFont="1" applyFill="1" applyBorder="1" applyAlignment="1">
      <alignment horizontal="distributed"/>
    </xf>
    <xf numFmtId="38" fontId="8" fillId="0" borderId="9" xfId="1" applyFont="1" applyFill="1" applyBorder="1" applyAlignment="1">
      <alignment horizontal="centerContinuous"/>
    </xf>
    <xf numFmtId="38" fontId="8" fillId="0" borderId="10" xfId="1" applyFont="1" applyFill="1" applyBorder="1" applyAlignment="1">
      <alignment horizontal="centerContinuous"/>
    </xf>
    <xf numFmtId="38" fontId="8" fillId="0" borderId="10" xfId="1" applyFont="1" applyFill="1" applyBorder="1" applyAlignment="1">
      <alignment horizontal="centerContinuous" vertical="center"/>
    </xf>
    <xf numFmtId="38" fontId="8" fillId="0" borderId="11" xfId="1" applyFont="1" applyFill="1" applyBorder="1" applyAlignment="1">
      <alignment horizontal="centerContinuous" vertical="center"/>
    </xf>
    <xf numFmtId="38" fontId="2" fillId="0" borderId="0" xfId="1" applyFont="1" applyFill="1" applyAlignment="1">
      <alignment horizontal="right" vertical="top"/>
    </xf>
    <xf numFmtId="38" fontId="14" fillId="0" borderId="0" xfId="1" applyFont="1" applyFill="1" applyAlignment="1">
      <alignment vertical="top"/>
    </xf>
    <xf numFmtId="38" fontId="10" fillId="0" borderId="0" xfId="1" applyFont="1" applyFill="1"/>
    <xf numFmtId="38" fontId="8" fillId="0" borderId="3" xfId="1" applyFont="1" applyFill="1" applyBorder="1" applyAlignment="1"/>
    <xf numFmtId="179" fontId="7" fillId="0" borderId="2" xfId="1" applyNumberFormat="1" applyFont="1" applyFill="1" applyBorder="1" applyAlignment="1">
      <alignment vertical="center"/>
    </xf>
    <xf numFmtId="38" fontId="8" fillId="0" borderId="12" xfId="1" applyFont="1" applyFill="1" applyBorder="1" applyAlignment="1">
      <alignment horizontal="center" vertical="center"/>
    </xf>
    <xf numFmtId="38" fontId="8" fillId="0" borderId="13" xfId="1" quotePrefix="1" applyFont="1" applyFill="1" applyBorder="1" applyAlignment="1">
      <alignment horizontal="center" vertical="center"/>
    </xf>
    <xf numFmtId="38" fontId="8" fillId="0" borderId="14" xfId="1" quotePrefix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right" vertical="center"/>
    </xf>
    <xf numFmtId="38" fontId="10" fillId="0" borderId="0" xfId="1" quotePrefix="1" applyFont="1" applyFill="1" applyAlignment="1">
      <alignment horizontal="left" vertical="top"/>
    </xf>
    <xf numFmtId="38" fontId="10" fillId="0" borderId="0" xfId="1" quotePrefix="1" applyFont="1" applyFill="1" applyAlignment="1">
      <alignment horizontal="left" vertical="top" wrapText="1"/>
    </xf>
    <xf numFmtId="38" fontId="2" fillId="0" borderId="0" xfId="1" applyFont="1" applyFill="1" applyAlignment="1">
      <alignment horizontal="center"/>
    </xf>
    <xf numFmtId="38" fontId="8" fillId="0" borderId="3" xfId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10" fillId="0" borderId="0" xfId="1" applyFont="1" applyFill="1" applyAlignment="1">
      <alignment horizontal="left" vertical="top"/>
    </xf>
  </cellXfs>
  <cellStyles count="8">
    <cellStyle name="桁区切り" xfId="1" builtinId="6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9"/>
  <sheetViews>
    <sheetView tabSelected="1" view="pageBreakPreview" zoomScaleNormal="100" zoomScaleSheetLayoutView="100" workbookViewId="0">
      <selection activeCell="I74" sqref="I74"/>
    </sheetView>
  </sheetViews>
  <sheetFormatPr defaultColWidth="8.875" defaultRowHeight="13.5"/>
  <cols>
    <col min="1" max="1" width="12" style="1" customWidth="1"/>
    <col min="2" max="2" width="2.625" style="1" customWidth="1"/>
    <col min="3" max="3" width="16.25" style="1" customWidth="1"/>
    <col min="4" max="5" width="2.625" style="1" customWidth="1"/>
    <col min="6" max="6" width="16.25" style="1" customWidth="1"/>
    <col min="7" max="8" width="2.625" style="1" customWidth="1"/>
    <col min="9" max="9" width="16.25" style="1" customWidth="1"/>
    <col min="10" max="11" width="2.625" style="1" customWidth="1"/>
    <col min="12" max="12" width="16.25" style="1" customWidth="1"/>
    <col min="13" max="13" width="2.625" style="1" customWidth="1"/>
    <col min="14" max="14" width="3.875" style="1" customWidth="1"/>
    <col min="15" max="16384" width="8.875" style="1"/>
  </cols>
  <sheetData>
    <row r="1" spans="1:14" ht="11.25" customHeight="1">
      <c r="A1" s="77"/>
      <c r="N1" s="2"/>
    </row>
    <row r="2" spans="1:14" ht="29.45" customHeight="1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9.899999999999999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76"/>
      <c r="K4" s="84">
        <v>29</v>
      </c>
      <c r="L4" s="84"/>
      <c r="M4" s="84"/>
    </row>
    <row r="5" spans="1:14" ht="39" customHeight="1">
      <c r="A5" s="5"/>
      <c r="B5" s="6" t="s">
        <v>2</v>
      </c>
      <c r="C5" s="9"/>
      <c r="D5" s="9"/>
      <c r="E5" s="9"/>
      <c r="F5" s="9"/>
      <c r="G5" s="9"/>
      <c r="H5" s="11"/>
      <c r="I5" s="9"/>
      <c r="J5" s="9"/>
      <c r="K5" s="11"/>
      <c r="L5" s="9"/>
      <c r="M5" s="7"/>
    </row>
    <row r="6" spans="1:14">
      <c r="A6" s="19" t="s">
        <v>3</v>
      </c>
      <c r="B6" s="25"/>
      <c r="C6" s="79"/>
      <c r="D6" s="28"/>
      <c r="E6" s="25"/>
      <c r="F6" s="71"/>
      <c r="G6" s="28"/>
      <c r="H6" s="25"/>
      <c r="I6" s="71"/>
      <c r="J6" s="10" t="s">
        <v>4</v>
      </c>
      <c r="K6" s="28"/>
      <c r="L6" s="28"/>
      <c r="M6" s="10" t="s">
        <v>5</v>
      </c>
    </row>
    <row r="7" spans="1:14" s="34" customFormat="1" ht="18.600000000000001" customHeight="1">
      <c r="A7" s="29"/>
      <c r="B7" s="68"/>
      <c r="C7" s="66" t="s">
        <v>6</v>
      </c>
      <c r="D7" s="69"/>
      <c r="E7" s="68"/>
      <c r="F7" s="21" t="s">
        <v>7</v>
      </c>
      <c r="G7" s="32"/>
      <c r="H7" s="30"/>
      <c r="I7" s="66" t="s">
        <v>8</v>
      </c>
      <c r="J7" s="17"/>
      <c r="K7" s="67"/>
      <c r="L7" s="66" t="s">
        <v>9</v>
      </c>
      <c r="M7" s="33"/>
    </row>
    <row r="8" spans="1:14" s="42" customFormat="1" ht="18.600000000000001" customHeight="1">
      <c r="A8" s="35"/>
      <c r="B8" s="36"/>
      <c r="C8" s="37"/>
      <c r="D8" s="38"/>
      <c r="E8" s="36"/>
      <c r="F8" s="39"/>
      <c r="G8" s="38"/>
      <c r="H8" s="36"/>
      <c r="I8" s="39"/>
      <c r="J8" s="40"/>
      <c r="K8" s="65"/>
      <c r="L8" s="65"/>
      <c r="M8" s="40"/>
    </row>
    <row r="9" spans="1:14" ht="16.899999999999999" customHeight="1">
      <c r="A9" s="12"/>
      <c r="B9" s="62"/>
      <c r="C9" s="64"/>
      <c r="D9" s="61"/>
      <c r="E9" s="61"/>
      <c r="F9" s="61"/>
      <c r="G9" s="61"/>
      <c r="H9" s="61"/>
      <c r="I9" s="61"/>
      <c r="J9" s="61"/>
      <c r="K9" s="61"/>
      <c r="L9" s="61"/>
      <c r="M9" s="60"/>
    </row>
    <row r="10" spans="1:14" ht="13.15" customHeight="1">
      <c r="A10" s="19" t="s">
        <v>10</v>
      </c>
      <c r="B10" s="62"/>
      <c r="C10" s="61">
        <v>288175</v>
      </c>
      <c r="D10" s="48"/>
      <c r="E10" s="48"/>
      <c r="F10" s="61">
        <v>168816</v>
      </c>
      <c r="G10" s="61"/>
      <c r="H10" s="61"/>
      <c r="I10" s="61">
        <f>3471952/12</f>
        <v>289329.33333333331</v>
      </c>
      <c r="J10" s="61"/>
      <c r="K10" s="61"/>
      <c r="L10" s="61">
        <v>174337553578</v>
      </c>
      <c r="M10" s="60"/>
    </row>
    <row r="11" spans="1:14" ht="12" customHeight="1">
      <c r="A11" s="19"/>
      <c r="B11" s="62"/>
      <c r="C11" s="63"/>
      <c r="D11" s="48"/>
      <c r="E11" s="48"/>
      <c r="F11" s="63"/>
      <c r="G11" s="61"/>
      <c r="H11" s="61"/>
      <c r="I11" s="63"/>
      <c r="J11" s="61"/>
      <c r="K11" s="61"/>
      <c r="L11" s="63"/>
      <c r="M11" s="60"/>
    </row>
    <row r="12" spans="1:14" ht="12" customHeight="1">
      <c r="A12" s="19" t="s">
        <v>11</v>
      </c>
      <c r="B12" s="62"/>
      <c r="C12" s="61">
        <v>15685</v>
      </c>
      <c r="D12" s="48"/>
      <c r="E12" s="48"/>
      <c r="F12" s="61">
        <v>5751</v>
      </c>
      <c r="G12" s="61"/>
      <c r="H12" s="61"/>
      <c r="I12" s="61">
        <f>113731/12</f>
        <v>9477.5833333333339</v>
      </c>
      <c r="J12" s="61"/>
      <c r="K12" s="61"/>
      <c r="L12" s="61">
        <v>5304923582</v>
      </c>
      <c r="M12" s="60"/>
    </row>
    <row r="13" spans="1:14" ht="12" customHeight="1">
      <c r="A13" s="19" t="s">
        <v>12</v>
      </c>
      <c r="B13" s="62"/>
      <c r="C13" s="61">
        <v>3922</v>
      </c>
      <c r="D13" s="48"/>
      <c r="E13" s="48"/>
      <c r="F13" s="61">
        <v>1231</v>
      </c>
      <c r="G13" s="61"/>
      <c r="H13" s="61"/>
      <c r="I13" s="61">
        <f>23593/12</f>
        <v>1966.0833333333333</v>
      </c>
      <c r="J13" s="61"/>
      <c r="K13" s="61"/>
      <c r="L13" s="61">
        <v>976454491</v>
      </c>
      <c r="M13" s="60"/>
    </row>
    <row r="14" spans="1:14" ht="12" customHeight="1">
      <c r="A14" s="19" t="s">
        <v>13</v>
      </c>
      <c r="B14" s="62"/>
      <c r="C14" s="61">
        <v>2529</v>
      </c>
      <c r="D14" s="48"/>
      <c r="E14" s="48"/>
      <c r="F14" s="61">
        <v>1418</v>
      </c>
      <c r="G14" s="61"/>
      <c r="H14" s="61"/>
      <c r="I14" s="61">
        <f>28559/12</f>
        <v>2379.9166666666665</v>
      </c>
      <c r="J14" s="61"/>
      <c r="K14" s="61"/>
      <c r="L14" s="61">
        <v>1312025120</v>
      </c>
      <c r="M14" s="60"/>
    </row>
    <row r="15" spans="1:14" ht="12" customHeight="1">
      <c r="A15" s="19" t="s">
        <v>14</v>
      </c>
      <c r="B15" s="62"/>
      <c r="C15" s="61">
        <v>5135</v>
      </c>
      <c r="D15" s="48"/>
      <c r="E15" s="48"/>
      <c r="F15" s="61">
        <v>3136</v>
      </c>
      <c r="G15" s="61"/>
      <c r="H15" s="61"/>
      <c r="I15" s="61">
        <f>59961/12</f>
        <v>4996.75</v>
      </c>
      <c r="J15" s="61"/>
      <c r="K15" s="61"/>
      <c r="L15" s="61">
        <v>2959711346</v>
      </c>
      <c r="M15" s="60"/>
    </row>
    <row r="16" spans="1:14" ht="12" customHeight="1">
      <c r="A16" s="19" t="s">
        <v>15</v>
      </c>
      <c r="B16" s="62"/>
      <c r="C16" s="61">
        <v>2148</v>
      </c>
      <c r="D16" s="48"/>
      <c r="E16" s="48"/>
      <c r="F16" s="61">
        <v>1292</v>
      </c>
      <c r="G16" s="61"/>
      <c r="H16" s="61"/>
      <c r="I16" s="61">
        <f>24690/12</f>
        <v>2057.5</v>
      </c>
      <c r="J16" s="61"/>
      <c r="K16" s="61"/>
      <c r="L16" s="61">
        <v>1081882244</v>
      </c>
      <c r="M16" s="60"/>
    </row>
    <row r="17" spans="1:13" ht="12" customHeight="1">
      <c r="A17" s="19"/>
      <c r="B17" s="62"/>
      <c r="C17" s="48"/>
      <c r="D17" s="48"/>
      <c r="E17" s="48"/>
      <c r="F17" s="48"/>
      <c r="G17" s="61"/>
      <c r="H17" s="61"/>
      <c r="I17" s="48"/>
      <c r="J17" s="61"/>
      <c r="K17" s="61"/>
      <c r="L17" s="48"/>
      <c r="M17" s="60"/>
    </row>
    <row r="18" spans="1:13" ht="12" customHeight="1">
      <c r="A18" s="19" t="s">
        <v>16</v>
      </c>
      <c r="B18" s="62"/>
      <c r="C18" s="61">
        <v>3653</v>
      </c>
      <c r="D18" s="48"/>
      <c r="E18" s="48"/>
      <c r="F18" s="61">
        <v>1523</v>
      </c>
      <c r="G18" s="61"/>
      <c r="H18" s="61"/>
      <c r="I18" s="61">
        <f>30693/12</f>
        <v>2557.75</v>
      </c>
      <c r="J18" s="61"/>
      <c r="K18" s="61"/>
      <c r="L18" s="61">
        <v>1291461119</v>
      </c>
      <c r="M18" s="60"/>
    </row>
    <row r="19" spans="1:13" ht="12" customHeight="1">
      <c r="A19" s="19" t="s">
        <v>17</v>
      </c>
      <c r="B19" s="62"/>
      <c r="C19" s="61">
        <v>3713</v>
      </c>
      <c r="D19" s="48"/>
      <c r="E19" s="48"/>
      <c r="F19" s="61">
        <v>2168</v>
      </c>
      <c r="G19" s="61"/>
      <c r="H19" s="61"/>
      <c r="I19" s="61">
        <f>41406/12</f>
        <v>3450.5</v>
      </c>
      <c r="J19" s="61"/>
      <c r="K19" s="61"/>
      <c r="L19" s="61">
        <v>1838506269</v>
      </c>
      <c r="M19" s="60"/>
    </row>
    <row r="20" spans="1:13" ht="12" customHeight="1">
      <c r="A20" s="19" t="s">
        <v>18</v>
      </c>
      <c r="B20" s="62"/>
      <c r="C20" s="61">
        <v>5687</v>
      </c>
      <c r="D20" s="48"/>
      <c r="E20" s="48"/>
      <c r="F20" s="61">
        <v>3769</v>
      </c>
      <c r="G20" s="61"/>
      <c r="H20" s="61"/>
      <c r="I20" s="61">
        <f>80485/12</f>
        <v>6707.083333333333</v>
      </c>
      <c r="J20" s="61"/>
      <c r="K20" s="61"/>
      <c r="L20" s="61">
        <v>4006603509</v>
      </c>
      <c r="M20" s="60"/>
    </row>
    <row r="21" spans="1:13" ht="12" customHeight="1">
      <c r="A21" s="19" t="s">
        <v>19</v>
      </c>
      <c r="B21" s="62"/>
      <c r="C21" s="61">
        <v>3706</v>
      </c>
      <c r="D21" s="48"/>
      <c r="E21" s="48"/>
      <c r="F21" s="61">
        <v>2538</v>
      </c>
      <c r="G21" s="61"/>
      <c r="H21" s="61"/>
      <c r="I21" s="61">
        <f>55873/12</f>
        <v>4656.083333333333</v>
      </c>
      <c r="J21" s="61"/>
      <c r="K21" s="61"/>
      <c r="L21" s="61">
        <v>2868671192</v>
      </c>
      <c r="M21" s="60"/>
    </row>
    <row r="22" spans="1:13" ht="12" customHeight="1">
      <c r="A22" s="19" t="s">
        <v>20</v>
      </c>
      <c r="B22" s="62"/>
      <c r="C22" s="61">
        <v>4244</v>
      </c>
      <c r="D22" s="48"/>
      <c r="E22" s="48"/>
      <c r="F22" s="61">
        <v>2657</v>
      </c>
      <c r="G22" s="61"/>
      <c r="H22" s="61"/>
      <c r="I22" s="61">
        <f>55380/12</f>
        <v>4615</v>
      </c>
      <c r="J22" s="61"/>
      <c r="K22" s="61"/>
      <c r="L22" s="61">
        <v>2697274278</v>
      </c>
      <c r="M22" s="60"/>
    </row>
    <row r="23" spans="1:13" ht="12" customHeight="1">
      <c r="A23" s="19"/>
      <c r="B23" s="62"/>
      <c r="C23" s="48"/>
      <c r="D23" s="48"/>
      <c r="E23" s="48"/>
      <c r="F23" s="48"/>
      <c r="G23" s="61"/>
      <c r="H23" s="61"/>
      <c r="I23" s="48"/>
      <c r="J23" s="61"/>
      <c r="K23" s="61"/>
      <c r="L23" s="48"/>
      <c r="M23" s="60"/>
    </row>
    <row r="24" spans="1:13" ht="12" customHeight="1">
      <c r="A24" s="19" t="s">
        <v>21</v>
      </c>
      <c r="B24" s="62"/>
      <c r="C24" s="61">
        <v>7963</v>
      </c>
      <c r="D24" s="48"/>
      <c r="E24" s="48"/>
      <c r="F24" s="61">
        <v>5038</v>
      </c>
      <c r="G24" s="61"/>
      <c r="H24" s="61"/>
      <c r="I24" s="61">
        <f>108734/12</f>
        <v>9061.1666666666661</v>
      </c>
      <c r="J24" s="61"/>
      <c r="K24" s="61"/>
      <c r="L24" s="61">
        <v>5541680398</v>
      </c>
      <c r="M24" s="60"/>
    </row>
    <row r="25" spans="1:13" ht="12" customHeight="1">
      <c r="A25" s="19" t="s">
        <v>22</v>
      </c>
      <c r="B25" s="62"/>
      <c r="C25" s="61">
        <v>6438</v>
      </c>
      <c r="D25" s="48"/>
      <c r="E25" s="48"/>
      <c r="F25" s="61">
        <v>4272</v>
      </c>
      <c r="G25" s="61"/>
      <c r="H25" s="61"/>
      <c r="I25" s="61">
        <f>86452/12</f>
        <v>7204.333333333333</v>
      </c>
      <c r="J25" s="61"/>
      <c r="K25" s="61"/>
      <c r="L25" s="61">
        <v>4479652978</v>
      </c>
      <c r="M25" s="60"/>
    </row>
    <row r="26" spans="1:13" ht="12" customHeight="1">
      <c r="A26" s="19" t="s">
        <v>23</v>
      </c>
      <c r="B26" s="62"/>
      <c r="C26" s="61">
        <v>65213</v>
      </c>
      <c r="D26" s="48"/>
      <c r="E26" s="48"/>
      <c r="F26" s="61">
        <v>38454</v>
      </c>
      <c r="G26" s="61"/>
      <c r="H26" s="61"/>
      <c r="I26" s="61">
        <f>728682/12</f>
        <v>60723.5</v>
      </c>
      <c r="J26" s="61"/>
      <c r="K26" s="61"/>
      <c r="L26" s="61">
        <v>38969255657</v>
      </c>
      <c r="M26" s="60"/>
    </row>
    <row r="27" spans="1:13" ht="12" customHeight="1">
      <c r="A27" s="19" t="s">
        <v>24</v>
      </c>
      <c r="B27" s="62"/>
      <c r="C27" s="61">
        <v>13420</v>
      </c>
      <c r="D27" s="48"/>
      <c r="E27" s="48"/>
      <c r="F27" s="61">
        <v>8247</v>
      </c>
      <c r="G27" s="61"/>
      <c r="H27" s="61"/>
      <c r="I27" s="61">
        <f>174940/12</f>
        <v>14578.333333333334</v>
      </c>
      <c r="J27" s="61"/>
      <c r="K27" s="61"/>
      <c r="L27" s="61">
        <v>9427221890</v>
      </c>
      <c r="M27" s="60"/>
    </row>
    <row r="28" spans="1:13" ht="12" customHeight="1">
      <c r="A28" s="19" t="s">
        <v>25</v>
      </c>
      <c r="B28" s="62"/>
      <c r="C28" s="61">
        <v>6169</v>
      </c>
      <c r="D28" s="48"/>
      <c r="E28" s="48"/>
      <c r="F28" s="61">
        <v>3603</v>
      </c>
      <c r="G28" s="61"/>
      <c r="H28" s="61"/>
      <c r="I28" s="61">
        <f>73893/12</f>
        <v>6157.75</v>
      </c>
      <c r="J28" s="61"/>
      <c r="K28" s="61"/>
      <c r="L28" s="61">
        <v>3307391648</v>
      </c>
      <c r="M28" s="60"/>
    </row>
    <row r="29" spans="1:13" ht="12" customHeight="1">
      <c r="A29" s="19"/>
      <c r="B29" s="62"/>
      <c r="C29" s="48"/>
      <c r="D29" s="48"/>
      <c r="E29" s="48"/>
      <c r="F29" s="48"/>
      <c r="G29" s="61"/>
      <c r="H29" s="61"/>
      <c r="I29" s="48"/>
      <c r="J29" s="61"/>
      <c r="K29" s="61"/>
      <c r="L29" s="48"/>
      <c r="M29" s="60"/>
    </row>
    <row r="30" spans="1:13" ht="12" customHeight="1">
      <c r="A30" s="19" t="s">
        <v>26</v>
      </c>
      <c r="B30" s="62"/>
      <c r="C30" s="61">
        <v>3187</v>
      </c>
      <c r="D30" s="48"/>
      <c r="E30" s="48"/>
      <c r="F30" s="61">
        <v>1813</v>
      </c>
      <c r="G30" s="61"/>
      <c r="H30" s="61"/>
      <c r="I30" s="61">
        <f>42235/12</f>
        <v>3519.5833333333335</v>
      </c>
      <c r="J30" s="61"/>
      <c r="K30" s="61"/>
      <c r="L30" s="61">
        <v>2010425378</v>
      </c>
      <c r="M30" s="60"/>
    </row>
    <row r="31" spans="1:13" ht="12" customHeight="1">
      <c r="A31" s="19" t="s">
        <v>27</v>
      </c>
      <c r="B31" s="62"/>
      <c r="C31" s="61">
        <v>2230</v>
      </c>
      <c r="D31" s="48"/>
      <c r="E31" s="48"/>
      <c r="F31" s="61">
        <v>1451</v>
      </c>
      <c r="G31" s="61"/>
      <c r="H31" s="61"/>
      <c r="I31" s="61">
        <f>31654/12</f>
        <v>2637.8333333333335</v>
      </c>
      <c r="J31" s="61"/>
      <c r="K31" s="61"/>
      <c r="L31" s="61">
        <v>1498428713</v>
      </c>
      <c r="M31" s="60"/>
    </row>
    <row r="32" spans="1:13" ht="12" customHeight="1">
      <c r="A32" s="19" t="s">
        <v>28</v>
      </c>
      <c r="B32" s="62"/>
      <c r="C32" s="61">
        <v>1558</v>
      </c>
      <c r="D32" s="48"/>
      <c r="E32" s="48"/>
      <c r="F32" s="61">
        <v>1024</v>
      </c>
      <c r="G32" s="61"/>
      <c r="H32" s="61"/>
      <c r="I32" s="61">
        <f>22109/12</f>
        <v>1842.4166666666667</v>
      </c>
      <c r="J32" s="61"/>
      <c r="K32" s="61"/>
      <c r="L32" s="61">
        <v>1000357285</v>
      </c>
      <c r="M32" s="60"/>
    </row>
    <row r="33" spans="1:13" ht="12" customHeight="1">
      <c r="A33" s="19" t="s">
        <v>29</v>
      </c>
      <c r="B33" s="62"/>
      <c r="C33" s="61">
        <v>1247</v>
      </c>
      <c r="D33" s="48"/>
      <c r="E33" s="48"/>
      <c r="F33" s="61">
        <v>825</v>
      </c>
      <c r="G33" s="61"/>
      <c r="H33" s="61"/>
      <c r="I33" s="61">
        <f>17919/12</f>
        <v>1493.25</v>
      </c>
      <c r="J33" s="61"/>
      <c r="K33" s="61"/>
      <c r="L33" s="61">
        <v>840386060</v>
      </c>
      <c r="M33" s="60"/>
    </row>
    <row r="34" spans="1:13" ht="12" customHeight="1">
      <c r="A34" s="19" t="s">
        <v>30</v>
      </c>
      <c r="B34" s="62"/>
      <c r="C34" s="61">
        <v>5128</v>
      </c>
      <c r="D34" s="48"/>
      <c r="E34" s="48"/>
      <c r="F34" s="61">
        <v>3036</v>
      </c>
      <c r="G34" s="61"/>
      <c r="H34" s="61"/>
      <c r="I34" s="61">
        <f>59496/12</f>
        <v>4958</v>
      </c>
      <c r="J34" s="61"/>
      <c r="K34" s="61"/>
      <c r="L34" s="61">
        <v>2884442709</v>
      </c>
      <c r="M34" s="60"/>
    </row>
    <row r="35" spans="1:13" ht="12" customHeight="1">
      <c r="A35" s="19"/>
      <c r="B35" s="62"/>
      <c r="C35" s="48"/>
      <c r="D35" s="48"/>
      <c r="E35" s="48"/>
      <c r="F35" s="48"/>
      <c r="G35" s="61"/>
      <c r="H35" s="61"/>
      <c r="I35" s="48"/>
      <c r="J35" s="61"/>
      <c r="K35" s="61"/>
      <c r="L35" s="48"/>
      <c r="M35" s="60"/>
    </row>
    <row r="36" spans="1:13" ht="12" customHeight="1">
      <c r="A36" s="19" t="s">
        <v>31</v>
      </c>
      <c r="B36" s="62"/>
      <c r="C36" s="61">
        <v>4201</v>
      </c>
      <c r="D36" s="48"/>
      <c r="E36" s="48"/>
      <c r="F36" s="61">
        <v>2401</v>
      </c>
      <c r="G36" s="61"/>
      <c r="H36" s="61"/>
      <c r="I36" s="61">
        <f>50344/12</f>
        <v>4195.333333333333</v>
      </c>
      <c r="J36" s="61"/>
      <c r="K36" s="61"/>
      <c r="L36" s="61">
        <v>2317698136</v>
      </c>
      <c r="M36" s="60"/>
    </row>
    <row r="37" spans="1:13" ht="12" customHeight="1">
      <c r="A37" s="19" t="s">
        <v>32</v>
      </c>
      <c r="B37" s="62"/>
      <c r="C37" s="61">
        <v>8863</v>
      </c>
      <c r="D37" s="48"/>
      <c r="E37" s="48"/>
      <c r="F37" s="61">
        <v>5508</v>
      </c>
      <c r="G37" s="61"/>
      <c r="H37" s="61"/>
      <c r="I37" s="61">
        <f>119088/12</f>
        <v>9924</v>
      </c>
      <c r="J37" s="61"/>
      <c r="K37" s="61"/>
      <c r="L37" s="61">
        <v>6012224508</v>
      </c>
      <c r="M37" s="60"/>
    </row>
    <row r="38" spans="1:13" ht="12" customHeight="1">
      <c r="A38" s="19" t="s">
        <v>33</v>
      </c>
      <c r="B38" s="62"/>
      <c r="C38" s="61">
        <v>20664</v>
      </c>
      <c r="D38" s="48"/>
      <c r="E38" s="48"/>
      <c r="F38" s="61">
        <v>12945</v>
      </c>
      <c r="G38" s="61"/>
      <c r="H38" s="61"/>
      <c r="I38" s="61">
        <f>277886/12</f>
        <v>23157.166666666668</v>
      </c>
      <c r="J38" s="61"/>
      <c r="K38" s="61"/>
      <c r="L38" s="61">
        <v>14382485224</v>
      </c>
      <c r="M38" s="60"/>
    </row>
    <row r="39" spans="1:13" ht="12" customHeight="1">
      <c r="A39" s="19" t="s">
        <v>34</v>
      </c>
      <c r="B39" s="62"/>
      <c r="C39" s="61">
        <v>2989</v>
      </c>
      <c r="D39" s="48"/>
      <c r="E39" s="48"/>
      <c r="F39" s="61">
        <v>1971</v>
      </c>
      <c r="G39" s="61"/>
      <c r="H39" s="61"/>
      <c r="I39" s="61">
        <f>43530/12</f>
        <v>3627.5</v>
      </c>
      <c r="J39" s="61"/>
      <c r="K39" s="61"/>
      <c r="L39" s="61">
        <v>2190090999</v>
      </c>
      <c r="M39" s="60"/>
    </row>
    <row r="40" spans="1:13" ht="12" customHeight="1">
      <c r="A40" s="19" t="s">
        <v>35</v>
      </c>
      <c r="B40" s="62"/>
      <c r="C40" s="61">
        <v>3016</v>
      </c>
      <c r="D40" s="48"/>
      <c r="E40" s="48"/>
      <c r="F40" s="61">
        <v>1695</v>
      </c>
      <c r="G40" s="61"/>
      <c r="H40" s="61"/>
      <c r="I40" s="61">
        <f>36065/12</f>
        <v>3005.4166666666665</v>
      </c>
      <c r="J40" s="61"/>
      <c r="K40" s="61"/>
      <c r="L40" s="61">
        <v>1803833255</v>
      </c>
      <c r="M40" s="60"/>
    </row>
    <row r="41" spans="1:13" ht="12" customHeight="1">
      <c r="A41" s="19"/>
      <c r="B41" s="62"/>
      <c r="C41" s="48"/>
      <c r="D41" s="48"/>
      <c r="E41" s="48"/>
      <c r="F41" s="48"/>
      <c r="G41" s="61"/>
      <c r="H41" s="61"/>
      <c r="I41" s="48"/>
      <c r="J41" s="61"/>
      <c r="K41" s="61"/>
      <c r="L41" s="48"/>
      <c r="M41" s="60"/>
    </row>
    <row r="42" spans="1:13" ht="12" customHeight="1">
      <c r="A42" s="19" t="s">
        <v>36</v>
      </c>
      <c r="B42" s="62"/>
      <c r="C42" s="61">
        <v>4091</v>
      </c>
      <c r="D42" s="48"/>
      <c r="E42" s="48"/>
      <c r="F42" s="61">
        <v>2427</v>
      </c>
      <c r="G42" s="61"/>
      <c r="H42" s="61"/>
      <c r="I42" s="61">
        <f>50785/12</f>
        <v>4232.083333333333</v>
      </c>
      <c r="J42" s="61"/>
      <c r="K42" s="61"/>
      <c r="L42" s="61">
        <v>2579594577</v>
      </c>
      <c r="M42" s="60"/>
    </row>
    <row r="43" spans="1:13" ht="12" customHeight="1">
      <c r="A43" s="19" t="s">
        <v>37</v>
      </c>
      <c r="B43" s="62"/>
      <c r="C43" s="61">
        <v>22923</v>
      </c>
      <c r="D43" s="48"/>
      <c r="E43" s="48"/>
      <c r="F43" s="61">
        <v>13312</v>
      </c>
      <c r="G43" s="61"/>
      <c r="H43" s="61"/>
      <c r="I43" s="61">
        <f>276589/12</f>
        <v>23049.083333333332</v>
      </c>
      <c r="J43" s="61"/>
      <c r="K43" s="61"/>
      <c r="L43" s="61">
        <v>14354856343</v>
      </c>
      <c r="M43" s="60"/>
    </row>
    <row r="44" spans="1:13" ht="12" customHeight="1">
      <c r="A44" s="19" t="s">
        <v>38</v>
      </c>
      <c r="B44" s="62"/>
      <c r="C44" s="61">
        <v>8669</v>
      </c>
      <c r="D44" s="48"/>
      <c r="E44" s="48"/>
      <c r="F44" s="61">
        <v>5851</v>
      </c>
      <c r="G44" s="61"/>
      <c r="H44" s="61"/>
      <c r="I44" s="61">
        <f>125087/12</f>
        <v>10423.916666666666</v>
      </c>
      <c r="J44" s="61"/>
      <c r="K44" s="61"/>
      <c r="L44" s="61">
        <v>6400156291</v>
      </c>
      <c r="M44" s="60"/>
    </row>
    <row r="45" spans="1:13" ht="12" customHeight="1">
      <c r="A45" s="19" t="s">
        <v>39</v>
      </c>
      <c r="B45" s="62"/>
      <c r="C45" s="61">
        <v>1310</v>
      </c>
      <c r="D45" s="48"/>
      <c r="E45" s="48"/>
      <c r="F45" s="61">
        <v>767</v>
      </c>
      <c r="G45" s="61"/>
      <c r="H45" s="61"/>
      <c r="I45" s="61">
        <f>17224/12</f>
        <v>1435.3333333333333</v>
      </c>
      <c r="J45" s="61"/>
      <c r="K45" s="61"/>
      <c r="L45" s="61">
        <v>836035274</v>
      </c>
      <c r="M45" s="60"/>
    </row>
    <row r="46" spans="1:13" ht="12" customHeight="1">
      <c r="A46" s="19" t="s">
        <v>40</v>
      </c>
      <c r="B46" s="62"/>
      <c r="C46" s="61">
        <v>1478</v>
      </c>
      <c r="D46" s="48"/>
      <c r="E46" s="48"/>
      <c r="F46" s="61">
        <v>897</v>
      </c>
      <c r="G46" s="61"/>
      <c r="H46" s="61"/>
      <c r="I46" s="61">
        <f>18683/12</f>
        <v>1556.9166666666667</v>
      </c>
      <c r="J46" s="61"/>
      <c r="K46" s="61"/>
      <c r="L46" s="61">
        <v>924062021</v>
      </c>
      <c r="M46" s="60"/>
    </row>
    <row r="47" spans="1:13" ht="12" customHeight="1">
      <c r="A47" s="19"/>
      <c r="B47" s="62"/>
      <c r="C47" s="48"/>
      <c r="D47" s="48"/>
      <c r="E47" s="48"/>
      <c r="F47" s="48"/>
      <c r="G47" s="61"/>
      <c r="H47" s="61"/>
      <c r="I47" s="48"/>
      <c r="J47" s="61"/>
      <c r="K47" s="61"/>
      <c r="L47" s="48"/>
      <c r="M47" s="60"/>
    </row>
    <row r="48" spans="1:13" ht="12" customHeight="1">
      <c r="A48" s="19" t="s">
        <v>41</v>
      </c>
      <c r="B48" s="62"/>
      <c r="C48" s="61">
        <v>993</v>
      </c>
      <c r="D48" s="48"/>
      <c r="E48" s="48"/>
      <c r="F48" s="61">
        <v>565</v>
      </c>
      <c r="G48" s="61"/>
      <c r="H48" s="61"/>
      <c r="I48" s="61">
        <f>10936/12</f>
        <v>911.33333333333337</v>
      </c>
      <c r="J48" s="61"/>
      <c r="K48" s="61"/>
      <c r="L48" s="61">
        <v>462031531</v>
      </c>
      <c r="M48" s="60"/>
    </row>
    <row r="49" spans="1:13" ht="12" customHeight="1">
      <c r="A49" s="19" t="s">
        <v>42</v>
      </c>
      <c r="B49" s="62"/>
      <c r="C49" s="61">
        <v>1145</v>
      </c>
      <c r="D49" s="48"/>
      <c r="E49" s="48"/>
      <c r="F49" s="61">
        <v>708</v>
      </c>
      <c r="G49" s="61"/>
      <c r="H49" s="61"/>
      <c r="I49" s="61">
        <f>14578/12</f>
        <v>1214.8333333333333</v>
      </c>
      <c r="J49" s="61"/>
      <c r="K49" s="61"/>
      <c r="L49" s="61">
        <v>621621583</v>
      </c>
      <c r="M49" s="60"/>
    </row>
    <row r="50" spans="1:13" ht="12" customHeight="1">
      <c r="A50" s="19" t="s">
        <v>43</v>
      </c>
      <c r="B50" s="62"/>
      <c r="C50" s="61">
        <v>3582</v>
      </c>
      <c r="D50" s="48"/>
      <c r="E50" s="48"/>
      <c r="F50" s="61">
        <v>2353</v>
      </c>
      <c r="G50" s="61"/>
      <c r="H50" s="61"/>
      <c r="I50" s="61">
        <f>48837/12</f>
        <v>4069.75</v>
      </c>
      <c r="J50" s="61"/>
      <c r="K50" s="61"/>
      <c r="L50" s="61">
        <v>2372045691</v>
      </c>
      <c r="M50" s="60"/>
    </row>
    <row r="51" spans="1:13" ht="12" customHeight="1">
      <c r="A51" s="19" t="s">
        <v>44</v>
      </c>
      <c r="B51" s="62"/>
      <c r="C51" s="61">
        <v>6789</v>
      </c>
      <c r="D51" s="48"/>
      <c r="E51" s="48"/>
      <c r="F51" s="61">
        <v>4220</v>
      </c>
      <c r="G51" s="61"/>
      <c r="H51" s="61"/>
      <c r="I51" s="61">
        <f>91540/12</f>
        <v>7628.333333333333</v>
      </c>
      <c r="J51" s="61"/>
      <c r="K51" s="61"/>
      <c r="L51" s="61">
        <v>4623573072</v>
      </c>
      <c r="M51" s="60"/>
    </row>
    <row r="52" spans="1:13" ht="12" customHeight="1">
      <c r="A52" s="19" t="s">
        <v>45</v>
      </c>
      <c r="B52" s="62"/>
      <c r="C52" s="61">
        <v>4136</v>
      </c>
      <c r="D52" s="48"/>
      <c r="E52" s="48"/>
      <c r="F52" s="61">
        <v>1748</v>
      </c>
      <c r="G52" s="61"/>
      <c r="H52" s="61"/>
      <c r="I52" s="61">
        <f>40880/12</f>
        <v>3406.6666666666665</v>
      </c>
      <c r="J52" s="61"/>
      <c r="K52" s="61"/>
      <c r="L52" s="61">
        <v>2066363228</v>
      </c>
      <c r="M52" s="60"/>
    </row>
    <row r="53" spans="1:13" ht="12" customHeight="1">
      <c r="A53" s="19"/>
      <c r="B53" s="62"/>
      <c r="C53" s="48"/>
      <c r="D53" s="48"/>
      <c r="E53" s="48"/>
      <c r="F53" s="48"/>
      <c r="G53" s="61"/>
      <c r="H53" s="61"/>
      <c r="I53" s="48"/>
      <c r="J53" s="61"/>
      <c r="K53" s="61"/>
      <c r="L53" s="48"/>
      <c r="M53" s="60"/>
    </row>
    <row r="54" spans="1:13" ht="12" customHeight="1">
      <c r="A54" s="19" t="s">
        <v>46</v>
      </c>
      <c r="B54" s="62"/>
      <c r="C54" s="61">
        <v>985</v>
      </c>
      <c r="D54" s="48"/>
      <c r="E54" s="48"/>
      <c r="F54" s="61">
        <v>717</v>
      </c>
      <c r="G54" s="61"/>
      <c r="H54" s="61"/>
      <c r="I54" s="61">
        <f>13753/12</f>
        <v>1146.0833333333333</v>
      </c>
      <c r="J54" s="61"/>
      <c r="K54" s="61"/>
      <c r="L54" s="61">
        <v>627011574</v>
      </c>
      <c r="M54" s="60"/>
    </row>
    <row r="55" spans="1:13" ht="12" customHeight="1">
      <c r="A55" s="19" t="s">
        <v>47</v>
      </c>
      <c r="B55" s="62"/>
      <c r="C55" s="61">
        <v>2035</v>
      </c>
      <c r="D55" s="48"/>
      <c r="E55" s="48"/>
      <c r="F55" s="61">
        <v>1319</v>
      </c>
      <c r="G55" s="61"/>
      <c r="H55" s="61"/>
      <c r="I55" s="61">
        <f>27009/12</f>
        <v>2250.75</v>
      </c>
      <c r="J55" s="61"/>
      <c r="K55" s="61"/>
      <c r="L55" s="61">
        <v>1295430814</v>
      </c>
      <c r="M55" s="60"/>
    </row>
    <row r="56" spans="1:13" ht="12" customHeight="1">
      <c r="A56" s="19" t="s">
        <v>48</v>
      </c>
      <c r="B56" s="62"/>
      <c r="C56" s="61">
        <v>2455</v>
      </c>
      <c r="D56" s="48"/>
      <c r="E56" s="48"/>
      <c r="F56" s="61">
        <v>1531</v>
      </c>
      <c r="G56" s="61"/>
      <c r="H56" s="61"/>
      <c r="I56" s="61">
        <f>33285/12</f>
        <v>2773.75</v>
      </c>
      <c r="J56" s="61"/>
      <c r="K56" s="61"/>
      <c r="L56" s="61">
        <v>1540575746</v>
      </c>
      <c r="M56" s="60"/>
    </row>
    <row r="57" spans="1:13" ht="12" customHeight="1">
      <c r="A57" s="19" t="s">
        <v>49</v>
      </c>
      <c r="B57" s="62"/>
      <c r="C57" s="61">
        <v>1019</v>
      </c>
      <c r="D57" s="48"/>
      <c r="E57" s="48"/>
      <c r="F57" s="61">
        <v>590</v>
      </c>
      <c r="G57" s="61"/>
      <c r="H57" s="61"/>
      <c r="I57" s="61">
        <f>12316/12</f>
        <v>1026.3333333333333</v>
      </c>
      <c r="J57" s="61"/>
      <c r="K57" s="61"/>
      <c r="L57" s="61">
        <v>562150666</v>
      </c>
      <c r="M57" s="60"/>
    </row>
    <row r="58" spans="1:13" ht="12" customHeight="1">
      <c r="A58" s="19" t="s">
        <v>50</v>
      </c>
      <c r="B58" s="62"/>
      <c r="C58" s="61">
        <v>11409</v>
      </c>
      <c r="D58" s="48"/>
      <c r="E58" s="48"/>
      <c r="F58" s="61">
        <v>6406</v>
      </c>
      <c r="G58" s="61"/>
      <c r="H58" s="61"/>
      <c r="I58" s="61">
        <f>140698/12</f>
        <v>11724.833333333334</v>
      </c>
      <c r="J58" s="61"/>
      <c r="K58" s="61"/>
      <c r="L58" s="61">
        <v>6949365043</v>
      </c>
      <c r="M58" s="60"/>
    </row>
    <row r="59" spans="1:13" ht="12" customHeight="1">
      <c r="A59" s="19"/>
      <c r="B59" s="62"/>
      <c r="C59" s="61"/>
      <c r="D59" s="48"/>
      <c r="E59" s="48"/>
      <c r="F59" s="61"/>
      <c r="G59" s="61"/>
      <c r="H59" s="61"/>
      <c r="I59" s="61"/>
      <c r="J59" s="61"/>
      <c r="K59" s="61"/>
      <c r="L59" s="61"/>
      <c r="M59" s="60"/>
    </row>
    <row r="60" spans="1:13" ht="12" customHeight="1">
      <c r="A60" s="19" t="s">
        <v>51</v>
      </c>
      <c r="B60" s="62"/>
      <c r="C60" s="61">
        <v>1184</v>
      </c>
      <c r="D60" s="48"/>
      <c r="E60" s="48"/>
      <c r="F60" s="61">
        <v>722</v>
      </c>
      <c r="G60" s="61"/>
      <c r="H60" s="61"/>
      <c r="I60" s="61">
        <f>15847/12</f>
        <v>1320.5833333333333</v>
      </c>
      <c r="J60" s="61"/>
      <c r="K60" s="61"/>
      <c r="L60" s="61">
        <v>717960438</v>
      </c>
      <c r="M60" s="60"/>
    </row>
    <row r="61" spans="1:13" ht="12" customHeight="1">
      <c r="A61" s="19" t="s">
        <v>52</v>
      </c>
      <c r="B61" s="62"/>
      <c r="C61" s="61">
        <v>1831</v>
      </c>
      <c r="D61" s="48"/>
      <c r="E61" s="48"/>
      <c r="F61" s="61">
        <v>1175</v>
      </c>
      <c r="G61" s="61"/>
      <c r="H61" s="61"/>
      <c r="I61" s="61">
        <f>26725/12</f>
        <v>2227.0833333333335</v>
      </c>
      <c r="J61" s="61"/>
      <c r="K61" s="61"/>
      <c r="L61" s="61">
        <v>1242300992</v>
      </c>
      <c r="M61" s="60"/>
    </row>
    <row r="62" spans="1:13" ht="12" customHeight="1">
      <c r="A62" s="19" t="s">
        <v>53</v>
      </c>
      <c r="B62" s="62"/>
      <c r="C62" s="61">
        <v>2263</v>
      </c>
      <c r="D62" s="48"/>
      <c r="E62" s="48"/>
      <c r="F62" s="61">
        <v>1497</v>
      </c>
      <c r="G62" s="61"/>
      <c r="H62" s="61"/>
      <c r="I62" s="61">
        <f>31326/12</f>
        <v>2610.5</v>
      </c>
      <c r="J62" s="61"/>
      <c r="K62" s="61"/>
      <c r="L62" s="61">
        <v>1452983552</v>
      </c>
      <c r="M62" s="60"/>
    </row>
    <row r="63" spans="1:13" ht="12" customHeight="1">
      <c r="A63" s="19" t="s">
        <v>54</v>
      </c>
      <c r="B63" s="62"/>
      <c r="C63" s="61">
        <v>1642</v>
      </c>
      <c r="D63" s="48"/>
      <c r="E63" s="48"/>
      <c r="F63" s="61">
        <v>1081</v>
      </c>
      <c r="G63" s="61"/>
      <c r="H63" s="61"/>
      <c r="I63" s="61">
        <f>24142/12</f>
        <v>2011.8333333333333</v>
      </c>
      <c r="J63" s="61"/>
      <c r="K63" s="61"/>
      <c r="L63" s="61">
        <v>1130854503</v>
      </c>
      <c r="M63" s="60"/>
    </row>
    <row r="64" spans="1:13" ht="12" customHeight="1">
      <c r="A64" s="19" t="s">
        <v>55</v>
      </c>
      <c r="B64" s="62"/>
      <c r="C64" s="61">
        <v>1483</v>
      </c>
      <c r="D64" s="48"/>
      <c r="E64" s="48"/>
      <c r="F64" s="61">
        <v>816</v>
      </c>
      <c r="G64" s="61"/>
      <c r="H64" s="61"/>
      <c r="I64" s="61">
        <f>17017/12</f>
        <v>1418.0833333333333</v>
      </c>
      <c r="J64" s="61"/>
      <c r="K64" s="61"/>
      <c r="L64" s="61">
        <v>735412202</v>
      </c>
      <c r="M64" s="60"/>
    </row>
    <row r="65" spans="1:13" ht="12" customHeight="1">
      <c r="A65" s="19"/>
      <c r="B65" s="62"/>
      <c r="C65" s="61"/>
      <c r="D65" s="48"/>
      <c r="E65" s="48"/>
      <c r="F65" s="61"/>
      <c r="G65" s="61"/>
      <c r="H65" s="61"/>
      <c r="I65" s="61"/>
      <c r="J65" s="61"/>
      <c r="K65" s="61"/>
      <c r="L65" s="61"/>
      <c r="M65" s="60"/>
    </row>
    <row r="66" spans="1:13" ht="12" customHeight="1">
      <c r="A66" s="19" t="s">
        <v>56</v>
      </c>
      <c r="B66" s="62"/>
      <c r="C66" s="61">
        <v>2554</v>
      </c>
      <c r="D66" s="48"/>
      <c r="E66" s="48"/>
      <c r="F66" s="61">
        <v>1500</v>
      </c>
      <c r="G66" s="61"/>
      <c r="H66" s="61"/>
      <c r="I66" s="61">
        <f>30298/12</f>
        <v>2524.8333333333335</v>
      </c>
      <c r="J66" s="61"/>
      <c r="K66" s="61"/>
      <c r="L66" s="61">
        <v>1332985611</v>
      </c>
      <c r="M66" s="60"/>
    </row>
    <row r="67" spans="1:13" ht="12" customHeight="1">
      <c r="A67" s="19" t="s">
        <v>57</v>
      </c>
      <c r="B67" s="62"/>
      <c r="C67" s="61">
        <v>1491</v>
      </c>
      <c r="D67" s="48"/>
      <c r="E67" s="48"/>
      <c r="F67" s="61">
        <v>848</v>
      </c>
      <c r="G67" s="61"/>
      <c r="H67" s="61"/>
      <c r="I67" s="61">
        <f>16999/12</f>
        <v>1416.5833333333333</v>
      </c>
      <c r="J67" s="61"/>
      <c r="K67" s="61"/>
      <c r="L67" s="61">
        <v>715370407</v>
      </c>
      <c r="M67" s="60"/>
    </row>
    <row r="68" spans="1:13" ht="16.149999999999999" customHeight="1">
      <c r="A68" s="49"/>
      <c r="B68" s="59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7"/>
    </row>
    <row r="69" spans="1:13" ht="5.0999999999999996" customHeight="1">
      <c r="A69" s="53"/>
    </row>
    <row r="70" spans="1:13" ht="20.45" customHeight="1">
      <c r="A70" s="85" t="s">
        <v>58</v>
      </c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</row>
    <row r="71" spans="1:13" ht="39.950000000000003" customHeight="1">
      <c r="A71" s="86" t="s">
        <v>59</v>
      </c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</row>
    <row r="72" spans="1:13" ht="20.45" customHeight="1">
      <c r="A72" s="53"/>
      <c r="B72" s="78" t="s">
        <v>60</v>
      </c>
    </row>
    <row r="73" spans="1:13" ht="11.45" customHeight="1">
      <c r="A73" s="53"/>
    </row>
    <row r="74" spans="1:13" ht="11.45" customHeight="1">
      <c r="A74" s="53"/>
    </row>
    <row r="75" spans="1:13" ht="11.45" customHeight="1">
      <c r="A75" s="53"/>
    </row>
    <row r="76" spans="1:13" ht="13.15" customHeight="1">
      <c r="A76" s="53"/>
    </row>
    <row r="77" spans="1:13" ht="10.9" customHeight="1">
      <c r="A77" s="53"/>
      <c r="L77" s="78"/>
    </row>
    <row r="78" spans="1:13" ht="10.9" customHeight="1">
      <c r="A78" s="53"/>
    </row>
    <row r="79" spans="1:13" ht="15" customHeight="1">
      <c r="A79" s="56"/>
    </row>
  </sheetData>
  <mergeCells count="3">
    <mergeCell ref="K4:M4"/>
    <mergeCell ref="A70:M70"/>
    <mergeCell ref="A71:M71"/>
  </mergeCells>
  <phoneticPr fontId="9"/>
  <printOptions gridLinesSet="0"/>
  <pageMargins left="0.88" right="0.31" top="0.44" bottom="0.56999999999999995" header="0.39" footer="0.34"/>
  <pageSetup paperSize="9" scale="87" orientation="portrait" horizontalDpi="4294967292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9"/>
  <sheetViews>
    <sheetView view="pageBreakPreview" topLeftCell="A56" zoomScaleNormal="100" zoomScaleSheetLayoutView="100" workbookViewId="0">
      <selection activeCell="I74" sqref="I74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5.25" style="1" customWidth="1"/>
    <col min="13" max="13" width="2.625" style="1" customWidth="1"/>
    <col min="14" max="16384" width="8.875" style="1"/>
  </cols>
  <sheetData>
    <row r="1" spans="1:14" ht="11.25" customHeight="1">
      <c r="A1" s="77"/>
      <c r="N1" s="2"/>
    </row>
    <row r="2" spans="1:14" ht="29.45" customHeight="1">
      <c r="A2" s="3" t="s">
        <v>61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9.899999999999999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76"/>
      <c r="K4" s="84">
        <v>29</v>
      </c>
      <c r="L4" s="84"/>
      <c r="M4" s="84"/>
    </row>
    <row r="5" spans="1:14" ht="39" customHeight="1">
      <c r="A5" s="5"/>
      <c r="B5" s="75" t="s">
        <v>62</v>
      </c>
      <c r="C5" s="73"/>
      <c r="D5" s="73"/>
      <c r="E5" s="73"/>
      <c r="F5" s="73"/>
      <c r="G5" s="73"/>
      <c r="H5" s="74"/>
      <c r="I5" s="73"/>
      <c r="J5" s="73"/>
      <c r="K5" s="74"/>
      <c r="L5" s="73"/>
      <c r="M5" s="72"/>
    </row>
    <row r="6" spans="1:14">
      <c r="A6" s="12" t="s">
        <v>3</v>
      </c>
      <c r="B6" s="20"/>
      <c r="C6" s="32"/>
      <c r="D6" s="22"/>
      <c r="E6" s="25"/>
      <c r="F6" s="71"/>
      <c r="G6" s="28"/>
      <c r="H6" s="25"/>
      <c r="I6" s="71"/>
      <c r="J6" s="10" t="s">
        <v>4</v>
      </c>
      <c r="K6" s="22"/>
      <c r="L6" s="22"/>
      <c r="M6" s="70" t="s">
        <v>5</v>
      </c>
    </row>
    <row r="7" spans="1:14" s="34" customFormat="1" ht="18.600000000000001" customHeight="1">
      <c r="A7" s="29"/>
      <c r="B7" s="68"/>
      <c r="C7" s="66" t="s">
        <v>6</v>
      </c>
      <c r="D7" s="69"/>
      <c r="E7" s="68"/>
      <c r="F7" s="21" t="s">
        <v>7</v>
      </c>
      <c r="G7" s="32"/>
      <c r="H7" s="30"/>
      <c r="I7" s="66" t="s">
        <v>8</v>
      </c>
      <c r="J7" s="17"/>
      <c r="K7" s="67"/>
      <c r="L7" s="66" t="s">
        <v>9</v>
      </c>
      <c r="M7" s="33"/>
    </row>
    <row r="8" spans="1:14" s="42" customFormat="1" ht="18.600000000000001" customHeight="1">
      <c r="A8" s="35"/>
      <c r="B8" s="36"/>
      <c r="C8" s="37"/>
      <c r="D8" s="38"/>
      <c r="E8" s="36"/>
      <c r="F8" s="39"/>
      <c r="G8" s="38"/>
      <c r="H8" s="36"/>
      <c r="I8" s="39"/>
      <c r="J8" s="40"/>
      <c r="K8" s="65"/>
      <c r="L8" s="65"/>
      <c r="M8" s="40"/>
    </row>
    <row r="9" spans="1:14" ht="16.899999999999999" customHeight="1">
      <c r="A9" s="81"/>
      <c r="B9" s="80"/>
      <c r="C9" s="64"/>
      <c r="D9" s="61"/>
      <c r="E9" s="61"/>
      <c r="F9" s="61"/>
      <c r="G9" s="61"/>
      <c r="H9" s="61"/>
      <c r="I9" s="61"/>
      <c r="J9" s="61"/>
      <c r="K9" s="61"/>
      <c r="L9" s="61"/>
      <c r="M9" s="60"/>
    </row>
    <row r="10" spans="1:14" ht="13.15" customHeight="1">
      <c r="A10" s="82" t="s">
        <v>10</v>
      </c>
      <c r="B10" s="62"/>
      <c r="C10" s="61">
        <v>288096</v>
      </c>
      <c r="D10" s="48"/>
      <c r="E10" s="48"/>
      <c r="F10" s="61">
        <v>168747</v>
      </c>
      <c r="G10" s="61"/>
      <c r="H10" s="61"/>
      <c r="I10" s="61">
        <f>3471572/12</f>
        <v>289297.66666666669</v>
      </c>
      <c r="J10" s="61"/>
      <c r="K10" s="61"/>
      <c r="L10" s="61">
        <v>174528677691</v>
      </c>
      <c r="M10" s="60"/>
    </row>
    <row r="11" spans="1:14" ht="12" customHeight="1">
      <c r="A11" s="82"/>
      <c r="B11" s="62"/>
      <c r="C11" s="63"/>
      <c r="D11" s="48"/>
      <c r="E11" s="48"/>
      <c r="F11" s="63"/>
      <c r="G11" s="61"/>
      <c r="H11" s="61"/>
      <c r="I11" s="63"/>
      <c r="J11" s="61"/>
      <c r="K11" s="61"/>
      <c r="L11" s="63"/>
      <c r="M11" s="60"/>
    </row>
    <row r="12" spans="1:14" ht="12" customHeight="1">
      <c r="A12" s="82" t="s">
        <v>11</v>
      </c>
      <c r="B12" s="62"/>
      <c r="C12" s="61">
        <v>15683</v>
      </c>
      <c r="D12" s="48"/>
      <c r="E12" s="48"/>
      <c r="F12" s="61">
        <v>5749</v>
      </c>
      <c r="G12" s="61"/>
      <c r="H12" s="61"/>
      <c r="I12" s="61">
        <f>113717/12</f>
        <v>9476.4166666666661</v>
      </c>
      <c r="J12" s="61"/>
      <c r="K12" s="61"/>
      <c r="L12" s="61">
        <v>5304450661</v>
      </c>
      <c r="M12" s="60"/>
    </row>
    <row r="13" spans="1:14" ht="12" customHeight="1">
      <c r="A13" s="82" t="s">
        <v>12</v>
      </c>
      <c r="B13" s="62"/>
      <c r="C13" s="61">
        <v>3920</v>
      </c>
      <c r="D13" s="48"/>
      <c r="E13" s="48"/>
      <c r="F13" s="61">
        <v>1229</v>
      </c>
      <c r="G13" s="61"/>
      <c r="H13" s="61"/>
      <c r="I13" s="61">
        <f>23579/12</f>
        <v>1964.9166666666667</v>
      </c>
      <c r="J13" s="61"/>
      <c r="K13" s="61"/>
      <c r="L13" s="61">
        <v>975861763</v>
      </c>
      <c r="M13" s="60"/>
    </row>
    <row r="14" spans="1:14" ht="12" customHeight="1">
      <c r="A14" s="82" t="s">
        <v>13</v>
      </c>
      <c r="B14" s="62"/>
      <c r="C14" s="61">
        <v>2529</v>
      </c>
      <c r="D14" s="48"/>
      <c r="E14" s="48"/>
      <c r="F14" s="61">
        <v>1418</v>
      </c>
      <c r="G14" s="61"/>
      <c r="H14" s="61"/>
      <c r="I14" s="61">
        <f>28557/12</f>
        <v>2379.75</v>
      </c>
      <c r="J14" s="61"/>
      <c r="K14" s="61"/>
      <c r="L14" s="61">
        <v>1311928363</v>
      </c>
      <c r="M14" s="60"/>
    </row>
    <row r="15" spans="1:14" ht="12" customHeight="1">
      <c r="A15" s="82" t="s">
        <v>14</v>
      </c>
      <c r="B15" s="62"/>
      <c r="C15" s="61">
        <v>5135</v>
      </c>
      <c r="D15" s="48"/>
      <c r="E15" s="48"/>
      <c r="F15" s="61">
        <v>3136</v>
      </c>
      <c r="G15" s="61"/>
      <c r="H15" s="61"/>
      <c r="I15" s="61">
        <f>59955/12</f>
        <v>4996.25</v>
      </c>
      <c r="J15" s="61"/>
      <c r="K15" s="61"/>
      <c r="L15" s="61">
        <v>2959466214</v>
      </c>
      <c r="M15" s="60"/>
    </row>
    <row r="16" spans="1:14" ht="12" customHeight="1">
      <c r="A16" s="82" t="s">
        <v>15</v>
      </c>
      <c r="B16" s="62"/>
      <c r="C16" s="61">
        <v>2148</v>
      </c>
      <c r="D16" s="48"/>
      <c r="E16" s="48"/>
      <c r="F16" s="61">
        <v>1292</v>
      </c>
      <c r="G16" s="61"/>
      <c r="H16" s="61"/>
      <c r="I16" s="61">
        <f>24690/12</f>
        <v>2057.5</v>
      </c>
      <c r="J16" s="61"/>
      <c r="K16" s="61"/>
      <c r="L16" s="61">
        <v>1081882244</v>
      </c>
      <c r="M16" s="60"/>
    </row>
    <row r="17" spans="1:13" ht="12" customHeight="1">
      <c r="A17" s="82"/>
      <c r="B17" s="62"/>
      <c r="C17" s="48"/>
      <c r="D17" s="48"/>
      <c r="E17" s="48"/>
      <c r="F17" s="48"/>
      <c r="G17" s="61"/>
      <c r="H17" s="61"/>
      <c r="I17" s="48"/>
      <c r="J17" s="61"/>
      <c r="K17" s="61"/>
      <c r="L17" s="48"/>
      <c r="M17" s="60"/>
    </row>
    <row r="18" spans="1:13" ht="12" customHeight="1">
      <c r="A18" s="82" t="s">
        <v>16</v>
      </c>
      <c r="B18" s="62"/>
      <c r="C18" s="61">
        <v>3651</v>
      </c>
      <c r="D18" s="48"/>
      <c r="E18" s="48"/>
      <c r="F18" s="61">
        <v>1521</v>
      </c>
      <c r="G18" s="61"/>
      <c r="H18" s="61"/>
      <c r="I18" s="61">
        <f>30686/12</f>
        <v>2557.1666666666665</v>
      </c>
      <c r="J18" s="61"/>
      <c r="K18" s="61"/>
      <c r="L18" s="61">
        <v>1291133519</v>
      </c>
      <c r="M18" s="60"/>
    </row>
    <row r="19" spans="1:13" ht="12" customHeight="1">
      <c r="A19" s="82" t="s">
        <v>17</v>
      </c>
      <c r="B19" s="62"/>
      <c r="C19" s="61">
        <v>3713</v>
      </c>
      <c r="D19" s="48"/>
      <c r="E19" s="48"/>
      <c r="F19" s="61">
        <v>2168</v>
      </c>
      <c r="G19" s="61"/>
      <c r="H19" s="61"/>
      <c r="I19" s="61">
        <f>41404/12</f>
        <v>3450.3333333333335</v>
      </c>
      <c r="J19" s="61"/>
      <c r="K19" s="61"/>
      <c r="L19" s="61">
        <v>1838453652</v>
      </c>
      <c r="M19" s="60"/>
    </row>
    <row r="20" spans="1:13" ht="12" customHeight="1">
      <c r="A20" s="82" t="s">
        <v>18</v>
      </c>
      <c r="B20" s="62"/>
      <c r="C20" s="61">
        <v>5683</v>
      </c>
      <c r="D20" s="48"/>
      <c r="E20" s="48"/>
      <c r="F20" s="61">
        <v>3765</v>
      </c>
      <c r="G20" s="61"/>
      <c r="H20" s="61"/>
      <c r="I20" s="61">
        <f>80479/12</f>
        <v>6706.583333333333</v>
      </c>
      <c r="J20" s="61"/>
      <c r="K20" s="61"/>
      <c r="L20" s="61">
        <v>4006275355</v>
      </c>
      <c r="M20" s="60"/>
    </row>
    <row r="21" spans="1:13" ht="12" customHeight="1">
      <c r="A21" s="82" t="s">
        <v>19</v>
      </c>
      <c r="B21" s="62"/>
      <c r="C21" s="61">
        <v>3705</v>
      </c>
      <c r="D21" s="48"/>
      <c r="E21" s="48"/>
      <c r="F21" s="61">
        <v>2537</v>
      </c>
      <c r="G21" s="61"/>
      <c r="H21" s="61"/>
      <c r="I21" s="61">
        <f>55872/12</f>
        <v>4656</v>
      </c>
      <c r="J21" s="61"/>
      <c r="K21" s="61"/>
      <c r="L21" s="61">
        <v>2868665690</v>
      </c>
      <c r="M21" s="60"/>
    </row>
    <row r="22" spans="1:13" ht="12" customHeight="1">
      <c r="A22" s="82" t="s">
        <v>20</v>
      </c>
      <c r="B22" s="62"/>
      <c r="C22" s="61">
        <v>4244</v>
      </c>
      <c r="D22" s="48"/>
      <c r="E22" s="48"/>
      <c r="F22" s="61">
        <v>2657</v>
      </c>
      <c r="G22" s="61"/>
      <c r="H22" s="61"/>
      <c r="I22" s="61">
        <f>55379/12</f>
        <v>4614.916666666667</v>
      </c>
      <c r="J22" s="61"/>
      <c r="K22" s="61"/>
      <c r="L22" s="61">
        <v>2697253983</v>
      </c>
      <c r="M22" s="60"/>
    </row>
    <row r="23" spans="1:13" ht="12" customHeight="1">
      <c r="A23" s="82"/>
      <c r="B23" s="62"/>
      <c r="C23" s="48"/>
      <c r="D23" s="48"/>
      <c r="E23" s="48"/>
      <c r="F23" s="48"/>
      <c r="G23" s="61"/>
      <c r="H23" s="61"/>
      <c r="I23" s="48"/>
      <c r="J23" s="61"/>
      <c r="K23" s="61"/>
      <c r="L23" s="48"/>
      <c r="M23" s="60"/>
    </row>
    <row r="24" spans="1:13" ht="12" customHeight="1">
      <c r="A24" s="82" t="s">
        <v>21</v>
      </c>
      <c r="B24" s="62"/>
      <c r="C24" s="61">
        <v>7960</v>
      </c>
      <c r="D24" s="48"/>
      <c r="E24" s="48"/>
      <c r="F24" s="61">
        <v>5035</v>
      </c>
      <c r="G24" s="61"/>
      <c r="H24" s="61"/>
      <c r="I24" s="61">
        <f>108714/12</f>
        <v>9059.5</v>
      </c>
      <c r="J24" s="61"/>
      <c r="K24" s="61"/>
      <c r="L24" s="61">
        <v>5540617932</v>
      </c>
      <c r="M24" s="60"/>
    </row>
    <row r="25" spans="1:13" ht="12" customHeight="1">
      <c r="A25" s="82" t="s">
        <v>22</v>
      </c>
      <c r="B25" s="62"/>
      <c r="C25" s="61">
        <v>6435</v>
      </c>
      <c r="D25" s="48"/>
      <c r="E25" s="48"/>
      <c r="F25" s="61">
        <v>4269</v>
      </c>
      <c r="G25" s="61"/>
      <c r="H25" s="61"/>
      <c r="I25" s="61">
        <f>86439/12</f>
        <v>7203.25</v>
      </c>
      <c r="J25" s="61"/>
      <c r="K25" s="61"/>
      <c r="L25" s="61">
        <v>4479223513</v>
      </c>
      <c r="M25" s="60"/>
    </row>
    <row r="26" spans="1:13" ht="12" customHeight="1">
      <c r="A26" s="82" t="s">
        <v>23</v>
      </c>
      <c r="B26" s="62"/>
      <c r="C26" s="61">
        <v>65200</v>
      </c>
      <c r="D26" s="48"/>
      <c r="E26" s="48"/>
      <c r="F26" s="61">
        <v>38444</v>
      </c>
      <c r="G26" s="61"/>
      <c r="H26" s="61"/>
      <c r="I26" s="61">
        <f>728620/12</f>
        <v>60718.333333333336</v>
      </c>
      <c r="J26" s="61"/>
      <c r="K26" s="61"/>
      <c r="L26" s="61">
        <v>38965712714</v>
      </c>
      <c r="M26" s="60"/>
    </row>
    <row r="27" spans="1:13" ht="12" customHeight="1">
      <c r="A27" s="82" t="s">
        <v>24</v>
      </c>
      <c r="B27" s="62"/>
      <c r="C27" s="61">
        <v>13418</v>
      </c>
      <c r="D27" s="48"/>
      <c r="E27" s="48"/>
      <c r="F27" s="61">
        <v>8246</v>
      </c>
      <c r="G27" s="61"/>
      <c r="H27" s="61"/>
      <c r="I27" s="61">
        <f>174919/12</f>
        <v>14576.583333333334</v>
      </c>
      <c r="J27" s="61"/>
      <c r="K27" s="61"/>
      <c r="L27" s="61">
        <v>9426568923</v>
      </c>
      <c r="M27" s="60"/>
    </row>
    <row r="28" spans="1:13" ht="12" customHeight="1">
      <c r="A28" s="82" t="s">
        <v>25</v>
      </c>
      <c r="B28" s="62"/>
      <c r="C28" s="61">
        <v>6168</v>
      </c>
      <c r="D28" s="48"/>
      <c r="E28" s="48"/>
      <c r="F28" s="61">
        <v>3602</v>
      </c>
      <c r="G28" s="61"/>
      <c r="H28" s="61"/>
      <c r="I28" s="61">
        <f>73883/12</f>
        <v>6156.916666666667</v>
      </c>
      <c r="J28" s="61"/>
      <c r="K28" s="61"/>
      <c r="L28" s="61">
        <v>3306934626</v>
      </c>
      <c r="M28" s="60"/>
    </row>
    <row r="29" spans="1:13" ht="12" customHeight="1">
      <c r="A29" s="82"/>
      <c r="B29" s="62"/>
      <c r="C29" s="48"/>
      <c r="D29" s="48"/>
      <c r="E29" s="48"/>
      <c r="F29" s="48"/>
      <c r="G29" s="61"/>
      <c r="H29" s="61"/>
      <c r="I29" s="48"/>
      <c r="J29" s="61"/>
      <c r="K29" s="61"/>
      <c r="L29" s="48"/>
      <c r="M29" s="60"/>
    </row>
    <row r="30" spans="1:13" ht="12" customHeight="1">
      <c r="A30" s="82" t="s">
        <v>26</v>
      </c>
      <c r="B30" s="62"/>
      <c r="C30" s="61">
        <v>3186</v>
      </c>
      <c r="D30" s="48"/>
      <c r="E30" s="48"/>
      <c r="F30" s="61">
        <v>1812</v>
      </c>
      <c r="G30" s="61"/>
      <c r="H30" s="61"/>
      <c r="I30" s="61">
        <f>42234/12</f>
        <v>3519.5</v>
      </c>
      <c r="J30" s="61"/>
      <c r="K30" s="61"/>
      <c r="L30" s="61">
        <v>2010419112</v>
      </c>
      <c r="M30" s="60"/>
    </row>
    <row r="31" spans="1:13" ht="12" customHeight="1">
      <c r="A31" s="82" t="s">
        <v>27</v>
      </c>
      <c r="B31" s="62"/>
      <c r="C31" s="61">
        <v>2228</v>
      </c>
      <c r="D31" s="48"/>
      <c r="E31" s="48"/>
      <c r="F31" s="61">
        <v>1449</v>
      </c>
      <c r="G31" s="61"/>
      <c r="H31" s="61"/>
      <c r="I31" s="61">
        <f>31648/12</f>
        <v>2637.3333333333335</v>
      </c>
      <c r="J31" s="61"/>
      <c r="K31" s="61"/>
      <c r="L31" s="61">
        <v>1498291517</v>
      </c>
      <c r="M31" s="60"/>
    </row>
    <row r="32" spans="1:13" ht="12" customHeight="1">
      <c r="A32" s="82" t="s">
        <v>28</v>
      </c>
      <c r="B32" s="62"/>
      <c r="C32" s="61">
        <v>1558</v>
      </c>
      <c r="D32" s="48"/>
      <c r="E32" s="48"/>
      <c r="F32" s="61">
        <v>1024</v>
      </c>
      <c r="G32" s="61"/>
      <c r="H32" s="61"/>
      <c r="I32" s="61">
        <f>22109/12</f>
        <v>1842.4166666666667</v>
      </c>
      <c r="J32" s="61"/>
      <c r="K32" s="61"/>
      <c r="L32" s="61">
        <v>1000357285</v>
      </c>
      <c r="M32" s="60"/>
    </row>
    <row r="33" spans="1:13" ht="12" customHeight="1">
      <c r="A33" s="82" t="s">
        <v>29</v>
      </c>
      <c r="B33" s="62"/>
      <c r="C33" s="61">
        <v>1247</v>
      </c>
      <c r="D33" s="48"/>
      <c r="E33" s="48"/>
      <c r="F33" s="61">
        <v>825</v>
      </c>
      <c r="G33" s="61"/>
      <c r="H33" s="61"/>
      <c r="I33" s="61">
        <f>17919/12</f>
        <v>1493.25</v>
      </c>
      <c r="J33" s="61"/>
      <c r="K33" s="61"/>
      <c r="L33" s="61">
        <v>840386060</v>
      </c>
      <c r="M33" s="60"/>
    </row>
    <row r="34" spans="1:13" ht="12" customHeight="1">
      <c r="A34" s="82" t="s">
        <v>30</v>
      </c>
      <c r="B34" s="62"/>
      <c r="C34" s="61">
        <v>5125</v>
      </c>
      <c r="D34" s="48"/>
      <c r="E34" s="48"/>
      <c r="F34" s="61">
        <v>3033</v>
      </c>
      <c r="G34" s="61"/>
      <c r="H34" s="61"/>
      <c r="I34" s="61">
        <f>59484/12</f>
        <v>4957</v>
      </c>
      <c r="J34" s="61"/>
      <c r="K34" s="61"/>
      <c r="L34" s="61">
        <v>2884006991</v>
      </c>
      <c r="M34" s="60"/>
    </row>
    <row r="35" spans="1:13" ht="12" customHeight="1">
      <c r="A35" s="82"/>
      <c r="B35" s="62"/>
      <c r="C35" s="48"/>
      <c r="D35" s="48"/>
      <c r="E35" s="48"/>
      <c r="F35" s="48"/>
      <c r="G35" s="61"/>
      <c r="H35" s="61"/>
      <c r="I35" s="48"/>
      <c r="J35" s="61"/>
      <c r="K35" s="61"/>
      <c r="L35" s="48"/>
      <c r="M35" s="60"/>
    </row>
    <row r="36" spans="1:13" ht="12" customHeight="1">
      <c r="A36" s="82" t="s">
        <v>31</v>
      </c>
      <c r="B36" s="62"/>
      <c r="C36" s="61">
        <v>4199</v>
      </c>
      <c r="D36" s="48"/>
      <c r="E36" s="48"/>
      <c r="F36" s="61">
        <v>2400</v>
      </c>
      <c r="G36" s="61"/>
      <c r="H36" s="61"/>
      <c r="I36" s="61">
        <f>50332/12</f>
        <v>4194.333333333333</v>
      </c>
      <c r="J36" s="61"/>
      <c r="K36" s="61"/>
      <c r="L36" s="61">
        <v>2317228642</v>
      </c>
      <c r="M36" s="60"/>
    </row>
    <row r="37" spans="1:13" ht="12" customHeight="1">
      <c r="A37" s="82" t="s">
        <v>32</v>
      </c>
      <c r="B37" s="62"/>
      <c r="C37" s="61">
        <v>8860</v>
      </c>
      <c r="D37" s="48"/>
      <c r="E37" s="48"/>
      <c r="F37" s="61">
        <v>5505</v>
      </c>
      <c r="G37" s="61"/>
      <c r="H37" s="61"/>
      <c r="I37" s="61">
        <f>119062/12</f>
        <v>9921.8333333333339</v>
      </c>
      <c r="J37" s="61"/>
      <c r="K37" s="61"/>
      <c r="L37" s="61">
        <v>6011309700</v>
      </c>
      <c r="M37" s="60"/>
    </row>
    <row r="38" spans="1:13" ht="12" customHeight="1">
      <c r="A38" s="82" t="s">
        <v>33</v>
      </c>
      <c r="B38" s="62"/>
      <c r="C38" s="61">
        <v>20659</v>
      </c>
      <c r="D38" s="48"/>
      <c r="E38" s="48"/>
      <c r="F38" s="61">
        <v>12943</v>
      </c>
      <c r="G38" s="61"/>
      <c r="H38" s="61"/>
      <c r="I38" s="61">
        <f>277873/12</f>
        <v>23156.083333333332</v>
      </c>
      <c r="J38" s="61"/>
      <c r="K38" s="61"/>
      <c r="L38" s="61">
        <v>14381909943</v>
      </c>
      <c r="M38" s="60"/>
    </row>
    <row r="39" spans="1:13" ht="12" customHeight="1">
      <c r="A39" s="82" t="s">
        <v>34</v>
      </c>
      <c r="B39" s="62"/>
      <c r="C39" s="61">
        <v>2989</v>
      </c>
      <c r="D39" s="48"/>
      <c r="E39" s="48"/>
      <c r="F39" s="61">
        <v>1971</v>
      </c>
      <c r="G39" s="61"/>
      <c r="H39" s="61"/>
      <c r="I39" s="61">
        <f>43530/12</f>
        <v>3627.5</v>
      </c>
      <c r="J39" s="61"/>
      <c r="K39" s="61"/>
      <c r="L39" s="61">
        <v>2190090999</v>
      </c>
      <c r="M39" s="60"/>
    </row>
    <row r="40" spans="1:13" ht="12" customHeight="1">
      <c r="A40" s="82" t="s">
        <v>35</v>
      </c>
      <c r="B40" s="62"/>
      <c r="C40" s="61">
        <v>3014</v>
      </c>
      <c r="D40" s="48"/>
      <c r="E40" s="48"/>
      <c r="F40" s="61">
        <v>1694</v>
      </c>
      <c r="G40" s="61"/>
      <c r="H40" s="61"/>
      <c r="I40" s="61">
        <f>36061/12</f>
        <v>3005.0833333333335</v>
      </c>
      <c r="J40" s="61"/>
      <c r="K40" s="61"/>
      <c r="L40" s="61">
        <v>1803690624</v>
      </c>
      <c r="M40" s="60"/>
    </row>
    <row r="41" spans="1:13" ht="12" customHeight="1">
      <c r="A41" s="82"/>
      <c r="B41" s="62"/>
      <c r="C41" s="48"/>
      <c r="D41" s="48"/>
      <c r="E41" s="48"/>
      <c r="F41" s="48"/>
      <c r="G41" s="61"/>
      <c r="H41" s="61"/>
      <c r="I41" s="48"/>
      <c r="J41" s="61"/>
      <c r="K41" s="61"/>
      <c r="L41" s="48"/>
      <c r="M41" s="60"/>
    </row>
    <row r="42" spans="1:13" ht="12" customHeight="1">
      <c r="A42" s="82" t="s">
        <v>36</v>
      </c>
      <c r="B42" s="62"/>
      <c r="C42" s="61">
        <v>4091</v>
      </c>
      <c r="D42" s="48"/>
      <c r="E42" s="48"/>
      <c r="F42" s="61">
        <v>2427</v>
      </c>
      <c r="G42" s="61"/>
      <c r="H42" s="61"/>
      <c r="I42" s="61">
        <f>50772/12</f>
        <v>4231</v>
      </c>
      <c r="J42" s="61"/>
      <c r="K42" s="61"/>
      <c r="L42" s="61">
        <v>2579171164</v>
      </c>
      <c r="M42" s="60"/>
    </row>
    <row r="43" spans="1:13" ht="12" customHeight="1">
      <c r="A43" s="82" t="s">
        <v>37</v>
      </c>
      <c r="B43" s="62"/>
      <c r="C43" s="61">
        <v>22915</v>
      </c>
      <c r="D43" s="48"/>
      <c r="E43" s="48"/>
      <c r="F43" s="61">
        <v>13304</v>
      </c>
      <c r="G43" s="61"/>
      <c r="H43" s="61"/>
      <c r="I43" s="61">
        <f>276547/12</f>
        <v>23045.583333333332</v>
      </c>
      <c r="J43" s="61"/>
      <c r="K43" s="61"/>
      <c r="L43" s="61">
        <v>14352797329</v>
      </c>
      <c r="M43" s="60"/>
    </row>
    <row r="44" spans="1:13" ht="12" customHeight="1">
      <c r="A44" s="82" t="s">
        <v>38</v>
      </c>
      <c r="B44" s="62"/>
      <c r="C44" s="61">
        <v>8667</v>
      </c>
      <c r="D44" s="48"/>
      <c r="E44" s="48"/>
      <c r="F44" s="61">
        <v>5848</v>
      </c>
      <c r="G44" s="61"/>
      <c r="H44" s="61"/>
      <c r="I44" s="61">
        <f>125075/12</f>
        <v>10422.916666666666</v>
      </c>
      <c r="J44" s="61"/>
      <c r="K44" s="61"/>
      <c r="L44" s="61">
        <v>6399570006</v>
      </c>
      <c r="M44" s="60"/>
    </row>
    <row r="45" spans="1:13" ht="12" customHeight="1">
      <c r="A45" s="82" t="s">
        <v>39</v>
      </c>
      <c r="B45" s="62"/>
      <c r="C45" s="61">
        <v>1310</v>
      </c>
      <c r="D45" s="48"/>
      <c r="E45" s="48"/>
      <c r="F45" s="61">
        <v>767</v>
      </c>
      <c r="G45" s="61"/>
      <c r="H45" s="61"/>
      <c r="I45" s="61">
        <f>17224/12</f>
        <v>1435.3333333333333</v>
      </c>
      <c r="J45" s="61"/>
      <c r="K45" s="61"/>
      <c r="L45" s="61">
        <v>836035274</v>
      </c>
      <c r="M45" s="60"/>
    </row>
    <row r="46" spans="1:13" ht="12" customHeight="1">
      <c r="A46" s="82" t="s">
        <v>40</v>
      </c>
      <c r="B46" s="62"/>
      <c r="C46" s="61">
        <v>1477</v>
      </c>
      <c r="D46" s="48"/>
      <c r="E46" s="48"/>
      <c r="F46" s="61">
        <v>896</v>
      </c>
      <c r="G46" s="61"/>
      <c r="H46" s="61"/>
      <c r="I46" s="61">
        <f>18682/12</f>
        <v>1556.8333333333333</v>
      </c>
      <c r="J46" s="61"/>
      <c r="K46" s="61"/>
      <c r="L46" s="61">
        <v>924040409</v>
      </c>
      <c r="M46" s="60"/>
    </row>
    <row r="47" spans="1:13" ht="12" customHeight="1">
      <c r="A47" s="82"/>
      <c r="B47" s="62"/>
      <c r="C47" s="48"/>
      <c r="D47" s="48"/>
      <c r="E47" s="48"/>
      <c r="F47" s="48"/>
      <c r="G47" s="61"/>
      <c r="H47" s="61"/>
      <c r="I47" s="48"/>
      <c r="J47" s="61"/>
      <c r="K47" s="61"/>
      <c r="L47" s="48"/>
      <c r="M47" s="60"/>
    </row>
    <row r="48" spans="1:13" ht="12" customHeight="1">
      <c r="A48" s="82" t="s">
        <v>41</v>
      </c>
      <c r="B48" s="62"/>
      <c r="C48" s="61">
        <v>991</v>
      </c>
      <c r="D48" s="48"/>
      <c r="E48" s="48"/>
      <c r="F48" s="61">
        <v>563</v>
      </c>
      <c r="G48" s="61"/>
      <c r="H48" s="61"/>
      <c r="I48" s="61">
        <f>10931/12</f>
        <v>910.91666666666663</v>
      </c>
      <c r="J48" s="61"/>
      <c r="K48" s="61"/>
      <c r="L48" s="61">
        <v>461644820</v>
      </c>
      <c r="M48" s="60"/>
    </row>
    <row r="49" spans="1:13" ht="12" customHeight="1">
      <c r="A49" s="82" t="s">
        <v>42</v>
      </c>
      <c r="B49" s="62"/>
      <c r="C49" s="61">
        <v>1145</v>
      </c>
      <c r="D49" s="48"/>
      <c r="E49" s="48"/>
      <c r="F49" s="61">
        <v>708</v>
      </c>
      <c r="G49" s="61"/>
      <c r="H49" s="61"/>
      <c r="I49" s="61">
        <f>14574/12</f>
        <v>1214.5</v>
      </c>
      <c r="J49" s="61"/>
      <c r="K49" s="61"/>
      <c r="L49" s="61">
        <v>621441133</v>
      </c>
      <c r="M49" s="60"/>
    </row>
    <row r="50" spans="1:13" ht="12" customHeight="1">
      <c r="A50" s="82" t="s">
        <v>43</v>
      </c>
      <c r="B50" s="62"/>
      <c r="C50" s="61">
        <v>3580</v>
      </c>
      <c r="D50" s="48"/>
      <c r="E50" s="48"/>
      <c r="F50" s="61">
        <v>2352</v>
      </c>
      <c r="G50" s="61"/>
      <c r="H50" s="61"/>
      <c r="I50" s="61">
        <f>48836/12</f>
        <v>4069.6666666666665</v>
      </c>
      <c r="J50" s="61"/>
      <c r="K50" s="61"/>
      <c r="L50" s="61">
        <v>2371967271</v>
      </c>
      <c r="M50" s="60"/>
    </row>
    <row r="51" spans="1:13" ht="12" customHeight="1">
      <c r="A51" s="82" t="s">
        <v>44</v>
      </c>
      <c r="B51" s="62"/>
      <c r="C51" s="61">
        <v>6786</v>
      </c>
      <c r="D51" s="48"/>
      <c r="E51" s="48"/>
      <c r="F51" s="61">
        <v>4217</v>
      </c>
      <c r="G51" s="61"/>
      <c r="H51" s="61"/>
      <c r="I51" s="61">
        <f>91528/12</f>
        <v>7627.333333333333</v>
      </c>
      <c r="J51" s="61"/>
      <c r="K51" s="61"/>
      <c r="L51" s="61">
        <v>4623208908</v>
      </c>
      <c r="M51" s="60"/>
    </row>
    <row r="52" spans="1:13" ht="12" customHeight="1">
      <c r="A52" s="82" t="s">
        <v>45</v>
      </c>
      <c r="B52" s="62"/>
      <c r="C52" s="61">
        <v>4136</v>
      </c>
      <c r="D52" s="48"/>
      <c r="E52" s="48"/>
      <c r="F52" s="61">
        <v>1748</v>
      </c>
      <c r="G52" s="61"/>
      <c r="H52" s="61"/>
      <c r="I52" s="61">
        <f>40874/12</f>
        <v>3406.1666666666665</v>
      </c>
      <c r="J52" s="61"/>
      <c r="K52" s="61"/>
      <c r="L52" s="61">
        <v>2065986227</v>
      </c>
      <c r="M52" s="60"/>
    </row>
    <row r="53" spans="1:13" ht="12" customHeight="1">
      <c r="A53" s="82"/>
      <c r="B53" s="62"/>
      <c r="C53" s="48"/>
      <c r="D53" s="48"/>
      <c r="E53" s="48"/>
      <c r="F53" s="48"/>
      <c r="G53" s="61"/>
      <c r="H53" s="61"/>
      <c r="I53" s="48"/>
      <c r="J53" s="61"/>
      <c r="K53" s="61"/>
      <c r="L53" s="48"/>
      <c r="M53" s="60"/>
    </row>
    <row r="54" spans="1:13" ht="12" customHeight="1">
      <c r="A54" s="82" t="s">
        <v>46</v>
      </c>
      <c r="B54" s="62"/>
      <c r="C54" s="61">
        <v>985</v>
      </c>
      <c r="D54" s="48"/>
      <c r="E54" s="48"/>
      <c r="F54" s="61">
        <v>717</v>
      </c>
      <c r="G54" s="61"/>
      <c r="H54" s="61"/>
      <c r="I54" s="61">
        <f>13753/12</f>
        <v>1146.0833333333333</v>
      </c>
      <c r="J54" s="61"/>
      <c r="K54" s="61"/>
      <c r="L54" s="61">
        <v>627011574</v>
      </c>
      <c r="M54" s="60"/>
    </row>
    <row r="55" spans="1:13" ht="12" customHeight="1">
      <c r="A55" s="82" t="s">
        <v>47</v>
      </c>
      <c r="B55" s="62"/>
      <c r="C55" s="61">
        <v>2034</v>
      </c>
      <c r="D55" s="48"/>
      <c r="E55" s="48"/>
      <c r="F55" s="61">
        <v>1318</v>
      </c>
      <c r="G55" s="61"/>
      <c r="H55" s="61"/>
      <c r="I55" s="61">
        <f>27008/12</f>
        <v>2250.6666666666665</v>
      </c>
      <c r="J55" s="61"/>
      <c r="K55" s="61"/>
      <c r="L55" s="61">
        <v>1295417141</v>
      </c>
      <c r="M55" s="60"/>
    </row>
    <row r="56" spans="1:13" ht="12" customHeight="1">
      <c r="A56" s="82" t="s">
        <v>48</v>
      </c>
      <c r="B56" s="62"/>
      <c r="C56" s="61">
        <v>2453</v>
      </c>
      <c r="D56" s="48"/>
      <c r="E56" s="48"/>
      <c r="F56" s="61">
        <v>1530</v>
      </c>
      <c r="G56" s="61"/>
      <c r="H56" s="61"/>
      <c r="I56" s="61">
        <f>33283/12</f>
        <v>2773.5833333333335</v>
      </c>
      <c r="J56" s="61"/>
      <c r="K56" s="61"/>
      <c r="L56" s="61">
        <v>1540520847</v>
      </c>
      <c r="M56" s="60"/>
    </row>
    <row r="57" spans="1:13" ht="12" customHeight="1">
      <c r="A57" s="82" t="s">
        <v>49</v>
      </c>
      <c r="B57" s="62"/>
      <c r="C57" s="61">
        <v>1019</v>
      </c>
      <c r="D57" s="48"/>
      <c r="E57" s="48"/>
      <c r="F57" s="61">
        <v>590</v>
      </c>
      <c r="G57" s="61"/>
      <c r="H57" s="61"/>
      <c r="I57" s="61">
        <f>12316/12</f>
        <v>1026.3333333333333</v>
      </c>
      <c r="J57" s="61"/>
      <c r="K57" s="61"/>
      <c r="L57" s="61">
        <v>562150666</v>
      </c>
      <c r="M57" s="60"/>
    </row>
    <row r="58" spans="1:13" ht="12" customHeight="1">
      <c r="A58" s="82" t="s">
        <v>50</v>
      </c>
      <c r="B58" s="62"/>
      <c r="C58" s="61">
        <v>11407</v>
      </c>
      <c r="D58" s="48"/>
      <c r="E58" s="48"/>
      <c r="F58" s="61">
        <v>6404</v>
      </c>
      <c r="G58" s="61"/>
      <c r="H58" s="61"/>
      <c r="I58" s="61">
        <f>140689/12</f>
        <v>11724.083333333334</v>
      </c>
      <c r="J58" s="61"/>
      <c r="K58" s="61"/>
      <c r="L58" s="61">
        <v>6948871630</v>
      </c>
      <c r="M58" s="60"/>
    </row>
    <row r="59" spans="1:13" ht="12" customHeight="1">
      <c r="A59" s="82"/>
      <c r="B59" s="62"/>
      <c r="C59" s="61"/>
      <c r="D59" s="48"/>
      <c r="E59" s="48"/>
      <c r="F59" s="61"/>
      <c r="G59" s="61"/>
      <c r="H59" s="61"/>
      <c r="I59" s="61"/>
      <c r="J59" s="61"/>
      <c r="K59" s="61"/>
      <c r="L59" s="61"/>
      <c r="M59" s="60"/>
    </row>
    <row r="60" spans="1:13" ht="12" customHeight="1">
      <c r="A60" s="82" t="s">
        <v>51</v>
      </c>
      <c r="B60" s="62"/>
      <c r="C60" s="61">
        <v>1184</v>
      </c>
      <c r="D60" s="48"/>
      <c r="E60" s="48"/>
      <c r="F60" s="61">
        <v>722</v>
      </c>
      <c r="G60" s="61"/>
      <c r="H60" s="61"/>
      <c r="I60" s="61">
        <f>15847/12</f>
        <v>1320.5833333333333</v>
      </c>
      <c r="J60" s="61"/>
      <c r="K60" s="61"/>
      <c r="L60" s="61">
        <v>717960438</v>
      </c>
      <c r="M60" s="60"/>
    </row>
    <row r="61" spans="1:13" ht="12" customHeight="1">
      <c r="A61" s="82" t="s">
        <v>52</v>
      </c>
      <c r="B61" s="62"/>
      <c r="C61" s="61">
        <v>1831</v>
      </c>
      <c r="D61" s="48"/>
      <c r="E61" s="48"/>
      <c r="F61" s="61">
        <v>1175</v>
      </c>
      <c r="G61" s="61"/>
      <c r="H61" s="61"/>
      <c r="I61" s="61">
        <f>26725/12</f>
        <v>2227.0833333333335</v>
      </c>
      <c r="J61" s="61"/>
      <c r="K61" s="61"/>
      <c r="L61" s="61">
        <v>1242300992</v>
      </c>
      <c r="M61" s="60"/>
    </row>
    <row r="62" spans="1:13" ht="12" customHeight="1">
      <c r="A62" s="82" t="s">
        <v>53</v>
      </c>
      <c r="B62" s="62"/>
      <c r="C62" s="61">
        <v>2260</v>
      </c>
      <c r="D62" s="48"/>
      <c r="E62" s="48"/>
      <c r="F62" s="61">
        <v>1494</v>
      </c>
      <c r="G62" s="61"/>
      <c r="H62" s="61"/>
      <c r="I62" s="61">
        <f>31321/12</f>
        <v>2610.0833333333335</v>
      </c>
      <c r="J62" s="61"/>
      <c r="K62" s="61"/>
      <c r="L62" s="61">
        <v>1452577249</v>
      </c>
      <c r="M62" s="60"/>
    </row>
    <row r="63" spans="1:13" ht="12" customHeight="1">
      <c r="A63" s="82" t="s">
        <v>54</v>
      </c>
      <c r="B63" s="62"/>
      <c r="C63" s="61">
        <v>1642</v>
      </c>
      <c r="D63" s="48"/>
      <c r="E63" s="48"/>
      <c r="F63" s="61">
        <v>1081</v>
      </c>
      <c r="G63" s="61"/>
      <c r="H63" s="61"/>
      <c r="I63" s="61">
        <f>24142/12</f>
        <v>2011.8333333333333</v>
      </c>
      <c r="J63" s="61"/>
      <c r="K63" s="61"/>
      <c r="L63" s="61">
        <v>1130854503</v>
      </c>
      <c r="M63" s="60"/>
    </row>
    <row r="64" spans="1:13" ht="12" customHeight="1">
      <c r="A64" s="82" t="s">
        <v>55</v>
      </c>
      <c r="B64" s="62"/>
      <c r="C64" s="61">
        <v>1483</v>
      </c>
      <c r="D64" s="48"/>
      <c r="E64" s="48"/>
      <c r="F64" s="61">
        <v>816</v>
      </c>
      <c r="G64" s="61"/>
      <c r="H64" s="61"/>
      <c r="I64" s="61">
        <f>17008/12</f>
        <v>1417.3333333333333</v>
      </c>
      <c r="J64" s="61"/>
      <c r="K64" s="61"/>
      <c r="L64" s="61">
        <v>734941299</v>
      </c>
      <c r="M64" s="60"/>
    </row>
    <row r="65" spans="1:13" ht="12" customHeight="1">
      <c r="A65" s="82"/>
      <c r="B65" s="62"/>
      <c r="C65" s="61"/>
      <c r="D65" s="48"/>
      <c r="E65" s="48"/>
      <c r="F65" s="61"/>
      <c r="G65" s="61"/>
      <c r="H65" s="61"/>
      <c r="I65" s="61"/>
      <c r="J65" s="61"/>
      <c r="K65" s="61"/>
      <c r="L65" s="61"/>
      <c r="M65" s="60"/>
    </row>
    <row r="66" spans="1:13" ht="12" customHeight="1">
      <c r="A66" s="82" t="s">
        <v>56</v>
      </c>
      <c r="B66" s="62"/>
      <c r="C66" s="61">
        <v>2553</v>
      </c>
      <c r="D66" s="48"/>
      <c r="E66" s="48"/>
      <c r="F66" s="61">
        <v>1499</v>
      </c>
      <c r="G66" s="61"/>
      <c r="H66" s="61"/>
      <c r="I66" s="61">
        <f>30294/12</f>
        <v>2524.5</v>
      </c>
      <c r="J66" s="61"/>
      <c r="K66" s="61"/>
      <c r="L66" s="61">
        <v>1332749267</v>
      </c>
      <c r="M66" s="60"/>
    </row>
    <row r="67" spans="1:13" ht="12" customHeight="1">
      <c r="A67" s="82" t="s">
        <v>57</v>
      </c>
      <c r="B67" s="62"/>
      <c r="C67" s="61">
        <v>1490</v>
      </c>
      <c r="D67" s="48"/>
      <c r="E67" s="48"/>
      <c r="F67" s="61">
        <v>847</v>
      </c>
      <c r="G67" s="61"/>
      <c r="H67" s="61"/>
      <c r="I67" s="61">
        <f>16998/12</f>
        <v>1416.5</v>
      </c>
      <c r="J67" s="61"/>
      <c r="K67" s="61"/>
      <c r="L67" s="61">
        <v>715339519</v>
      </c>
      <c r="M67" s="60"/>
    </row>
    <row r="68" spans="1:13" ht="16.149999999999999" customHeight="1">
      <c r="A68" s="83"/>
      <c r="B68" s="59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7"/>
    </row>
    <row r="69" spans="1:13" ht="5.0999999999999996" customHeight="1">
      <c r="A69" s="53"/>
    </row>
    <row r="70" spans="1:13" s="54" customFormat="1" ht="20.45" customHeight="1">
      <c r="A70" s="85" t="s">
        <v>63</v>
      </c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</row>
    <row r="71" spans="1:13" s="54" customFormat="1" ht="20.45" customHeight="1">
      <c r="A71" s="85" t="s">
        <v>64</v>
      </c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</row>
    <row r="72" spans="1:13" ht="11.45" customHeight="1">
      <c r="A72" s="53"/>
    </row>
    <row r="73" spans="1:13" ht="11.45" customHeight="1">
      <c r="A73" s="53"/>
    </row>
    <row r="74" spans="1:13" ht="11.45" customHeight="1">
      <c r="A74" s="53"/>
    </row>
    <row r="75" spans="1:13" ht="11.45" customHeight="1">
      <c r="A75" s="53"/>
    </row>
    <row r="76" spans="1:13" ht="13.15" customHeight="1">
      <c r="A76" s="53"/>
      <c r="L76" s="78"/>
    </row>
    <row r="77" spans="1:13" ht="10.9" customHeight="1">
      <c r="A77" s="53"/>
    </row>
    <row r="78" spans="1:13" ht="10.9" customHeight="1">
      <c r="A78" s="53"/>
    </row>
    <row r="79" spans="1:13" ht="15" customHeight="1">
      <c r="A79" s="56"/>
    </row>
  </sheetData>
  <mergeCells count="3">
    <mergeCell ref="K4:M4"/>
    <mergeCell ref="A70:M70"/>
    <mergeCell ref="A71:M71"/>
  </mergeCells>
  <phoneticPr fontId="9"/>
  <printOptions gridLinesSet="0"/>
  <pageMargins left="0.88" right="0.31" top="0.44" bottom="0.56999999999999995" header="0.39" footer="0.34"/>
  <pageSetup paperSize="9" scale="90" orientation="portrait" horizontalDpi="4294967292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9"/>
  <sheetViews>
    <sheetView view="pageBreakPreview" topLeftCell="A61" zoomScaleNormal="100" zoomScaleSheetLayoutView="100" workbookViewId="0">
      <selection activeCell="I75" sqref="I75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11.25" customHeight="1">
      <c r="A1" s="77"/>
      <c r="N1" s="2"/>
    </row>
    <row r="2" spans="1:14" ht="29.45" customHeight="1">
      <c r="A2" s="3" t="s">
        <v>65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9.899999999999999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76"/>
      <c r="K4" s="84">
        <v>29</v>
      </c>
      <c r="L4" s="84"/>
      <c r="M4" s="84"/>
    </row>
    <row r="5" spans="1:14" ht="39" customHeight="1">
      <c r="A5" s="5"/>
      <c r="B5" s="75" t="s">
        <v>66</v>
      </c>
      <c r="C5" s="73"/>
      <c r="D5" s="73"/>
      <c r="E5" s="73"/>
      <c r="F5" s="73"/>
      <c r="G5" s="73"/>
      <c r="H5" s="74"/>
      <c r="I5" s="73"/>
      <c r="J5" s="73"/>
      <c r="K5" s="74"/>
      <c r="L5" s="73"/>
      <c r="M5" s="72"/>
    </row>
    <row r="6" spans="1:14">
      <c r="A6" s="12" t="s">
        <v>3</v>
      </c>
      <c r="B6" s="20"/>
      <c r="C6" s="32"/>
      <c r="D6" s="22"/>
      <c r="E6" s="25"/>
      <c r="F6" s="71"/>
      <c r="G6" s="28"/>
      <c r="H6" s="25"/>
      <c r="I6" s="71"/>
      <c r="J6" s="10" t="s">
        <v>4</v>
      </c>
      <c r="K6" s="22"/>
      <c r="L6" s="22"/>
      <c r="M6" s="70" t="s">
        <v>5</v>
      </c>
    </row>
    <row r="7" spans="1:14" s="34" customFormat="1" ht="18.600000000000001" customHeight="1">
      <c r="A7" s="29"/>
      <c r="B7" s="68"/>
      <c r="C7" s="66" t="s">
        <v>6</v>
      </c>
      <c r="D7" s="69"/>
      <c r="E7" s="68"/>
      <c r="F7" s="21" t="s">
        <v>7</v>
      </c>
      <c r="G7" s="32"/>
      <c r="H7" s="30"/>
      <c r="I7" s="66" t="s">
        <v>8</v>
      </c>
      <c r="J7" s="17"/>
      <c r="K7" s="67"/>
      <c r="L7" s="66" t="s">
        <v>9</v>
      </c>
      <c r="M7" s="33"/>
    </row>
    <row r="8" spans="1:14" s="42" customFormat="1" ht="18.600000000000001" customHeight="1">
      <c r="A8" s="35"/>
      <c r="B8" s="36"/>
      <c r="C8" s="37"/>
      <c r="D8" s="38"/>
      <c r="E8" s="36"/>
      <c r="F8" s="39"/>
      <c r="G8" s="38"/>
      <c r="H8" s="36"/>
      <c r="I8" s="39"/>
      <c r="J8" s="40"/>
      <c r="K8" s="65"/>
      <c r="L8" s="65"/>
      <c r="M8" s="40"/>
    </row>
    <row r="9" spans="1:14" ht="16.899999999999999" customHeight="1">
      <c r="A9" s="12"/>
      <c r="B9" s="62"/>
      <c r="C9" s="64"/>
      <c r="D9" s="61"/>
      <c r="E9" s="61"/>
      <c r="F9" s="61"/>
      <c r="G9" s="61"/>
      <c r="H9" s="61"/>
      <c r="I9" s="61"/>
      <c r="J9" s="61"/>
      <c r="K9" s="61"/>
      <c r="L9" s="61"/>
      <c r="M9" s="60"/>
    </row>
    <row r="10" spans="1:14" ht="13.15" customHeight="1">
      <c r="A10" s="19" t="s">
        <v>10</v>
      </c>
      <c r="B10" s="62"/>
      <c r="C10" s="61">
        <v>79</v>
      </c>
      <c r="D10" s="48"/>
      <c r="E10" s="48"/>
      <c r="F10" s="61">
        <v>69</v>
      </c>
      <c r="G10" s="61"/>
      <c r="H10" s="61"/>
      <c r="I10" s="61">
        <f>380/12</f>
        <v>31.666666666666668</v>
      </c>
      <c r="J10" s="61"/>
      <c r="K10" s="61"/>
      <c r="L10" s="61">
        <v>17151456</v>
      </c>
      <c r="M10" s="60"/>
    </row>
    <row r="11" spans="1:14" ht="12" customHeight="1">
      <c r="A11" s="19"/>
      <c r="B11" s="62"/>
      <c r="C11" s="63"/>
      <c r="D11" s="48"/>
      <c r="E11" s="48"/>
      <c r="F11" s="63"/>
      <c r="G11" s="61"/>
      <c r="H11" s="61"/>
      <c r="I11" s="63"/>
      <c r="J11" s="61"/>
      <c r="K11" s="61"/>
      <c r="L11" s="63"/>
      <c r="M11" s="60"/>
    </row>
    <row r="12" spans="1:14" ht="12" customHeight="1">
      <c r="A12" s="19" t="s">
        <v>11</v>
      </c>
      <c r="B12" s="62"/>
      <c r="C12" s="61">
        <v>2</v>
      </c>
      <c r="D12" s="48"/>
      <c r="E12" s="48"/>
      <c r="F12" s="61">
        <v>2</v>
      </c>
      <c r="G12" s="61"/>
      <c r="H12" s="61"/>
      <c r="I12" s="61">
        <f>14/12</f>
        <v>1.1666666666666667</v>
      </c>
      <c r="J12" s="61"/>
      <c r="K12" s="61"/>
      <c r="L12" s="61">
        <v>472921</v>
      </c>
      <c r="M12" s="60"/>
    </row>
    <row r="13" spans="1:14" ht="12" customHeight="1">
      <c r="A13" s="19" t="s">
        <v>12</v>
      </c>
      <c r="B13" s="62"/>
      <c r="C13" s="61">
        <v>2</v>
      </c>
      <c r="D13" s="48"/>
      <c r="E13" s="48"/>
      <c r="F13" s="61">
        <v>2</v>
      </c>
      <c r="G13" s="61"/>
      <c r="H13" s="61"/>
      <c r="I13" s="61">
        <f>14/12</f>
        <v>1.1666666666666667</v>
      </c>
      <c r="J13" s="61"/>
      <c r="K13" s="61"/>
      <c r="L13" s="61">
        <v>592728</v>
      </c>
      <c r="M13" s="60"/>
    </row>
    <row r="14" spans="1:14" ht="12" customHeight="1">
      <c r="A14" s="19" t="s">
        <v>13</v>
      </c>
      <c r="B14" s="62"/>
      <c r="C14" s="61">
        <v>0</v>
      </c>
      <c r="D14" s="48"/>
      <c r="E14" s="48"/>
      <c r="F14" s="61">
        <v>0</v>
      </c>
      <c r="G14" s="61"/>
      <c r="H14" s="61"/>
      <c r="I14" s="61">
        <f>2/12</f>
        <v>0.16666666666666666</v>
      </c>
      <c r="J14" s="61"/>
      <c r="K14" s="61"/>
      <c r="L14" s="61">
        <v>96757</v>
      </c>
      <c r="M14" s="60"/>
    </row>
    <row r="15" spans="1:14" ht="12" customHeight="1">
      <c r="A15" s="19" t="s">
        <v>14</v>
      </c>
      <c r="B15" s="62"/>
      <c r="C15" s="61">
        <v>0</v>
      </c>
      <c r="D15" s="48"/>
      <c r="E15" s="48"/>
      <c r="F15" s="61">
        <v>0</v>
      </c>
      <c r="G15" s="61"/>
      <c r="H15" s="61"/>
      <c r="I15" s="61">
        <f>6/12</f>
        <v>0.5</v>
      </c>
      <c r="J15" s="61"/>
      <c r="K15" s="61"/>
      <c r="L15" s="61">
        <v>245132</v>
      </c>
      <c r="M15" s="60"/>
    </row>
    <row r="16" spans="1:14" ht="12" customHeight="1">
      <c r="A16" s="19" t="s">
        <v>15</v>
      </c>
      <c r="B16" s="62"/>
      <c r="C16" s="61">
        <v>0</v>
      </c>
      <c r="D16" s="48"/>
      <c r="E16" s="48"/>
      <c r="F16" s="61">
        <v>0</v>
      </c>
      <c r="G16" s="61"/>
      <c r="H16" s="61"/>
      <c r="I16" s="61">
        <f>0/12</f>
        <v>0</v>
      </c>
      <c r="J16" s="61"/>
      <c r="K16" s="61"/>
      <c r="L16" s="61">
        <v>0</v>
      </c>
      <c r="M16" s="60"/>
    </row>
    <row r="17" spans="1:13" ht="12" customHeight="1">
      <c r="A17" s="19"/>
      <c r="B17" s="62"/>
      <c r="C17" s="48"/>
      <c r="D17" s="48"/>
      <c r="E17" s="48"/>
      <c r="F17" s="48"/>
      <c r="G17" s="61"/>
      <c r="H17" s="61"/>
      <c r="I17" s="48"/>
      <c r="J17" s="61"/>
      <c r="K17" s="61"/>
      <c r="L17" s="48"/>
      <c r="M17" s="60"/>
    </row>
    <row r="18" spans="1:13" ht="12" customHeight="1">
      <c r="A18" s="19" t="s">
        <v>16</v>
      </c>
      <c r="B18" s="62"/>
      <c r="C18" s="61">
        <v>2</v>
      </c>
      <c r="D18" s="48"/>
      <c r="E18" s="48"/>
      <c r="F18" s="61">
        <v>2</v>
      </c>
      <c r="G18" s="61"/>
      <c r="H18" s="61"/>
      <c r="I18" s="61">
        <f>7/12</f>
        <v>0.58333333333333337</v>
      </c>
      <c r="J18" s="61"/>
      <c r="K18" s="61"/>
      <c r="L18" s="61">
        <v>327600</v>
      </c>
      <c r="M18" s="60"/>
    </row>
    <row r="19" spans="1:13" ht="12" customHeight="1">
      <c r="A19" s="19" t="s">
        <v>17</v>
      </c>
      <c r="B19" s="62"/>
      <c r="C19" s="61">
        <v>0</v>
      </c>
      <c r="D19" s="48"/>
      <c r="E19" s="48"/>
      <c r="F19" s="61">
        <v>0</v>
      </c>
      <c r="G19" s="61"/>
      <c r="H19" s="61"/>
      <c r="I19" s="61">
        <f>2/12</f>
        <v>0.16666666666666666</v>
      </c>
      <c r="J19" s="61"/>
      <c r="K19" s="61"/>
      <c r="L19" s="61">
        <v>52617</v>
      </c>
      <c r="M19" s="60"/>
    </row>
    <row r="20" spans="1:13" ht="12" customHeight="1">
      <c r="A20" s="19" t="s">
        <v>18</v>
      </c>
      <c r="B20" s="62"/>
      <c r="C20" s="61">
        <v>4</v>
      </c>
      <c r="D20" s="48"/>
      <c r="E20" s="48"/>
      <c r="F20" s="61">
        <v>4</v>
      </c>
      <c r="G20" s="61"/>
      <c r="H20" s="61"/>
      <c r="I20" s="61">
        <f>6/12</f>
        <v>0.5</v>
      </c>
      <c r="J20" s="61"/>
      <c r="K20" s="61"/>
      <c r="L20" s="61">
        <v>328154</v>
      </c>
      <c r="M20" s="60"/>
    </row>
    <row r="21" spans="1:13" ht="12" customHeight="1">
      <c r="A21" s="19" t="s">
        <v>19</v>
      </c>
      <c r="B21" s="62"/>
      <c r="C21" s="61">
        <v>1</v>
      </c>
      <c r="D21" s="48"/>
      <c r="E21" s="48"/>
      <c r="F21" s="61">
        <v>1</v>
      </c>
      <c r="G21" s="61"/>
      <c r="H21" s="61"/>
      <c r="I21" s="61">
        <f>1/12</f>
        <v>8.3333333333333329E-2</v>
      </c>
      <c r="J21" s="61"/>
      <c r="K21" s="61"/>
      <c r="L21" s="61">
        <v>5502</v>
      </c>
      <c r="M21" s="60"/>
    </row>
    <row r="22" spans="1:13" ht="12" customHeight="1">
      <c r="A22" s="19" t="s">
        <v>20</v>
      </c>
      <c r="B22" s="62"/>
      <c r="C22" s="61">
        <v>0</v>
      </c>
      <c r="D22" s="48"/>
      <c r="E22" s="48"/>
      <c r="F22" s="61">
        <v>0</v>
      </c>
      <c r="G22" s="61"/>
      <c r="H22" s="61"/>
      <c r="I22" s="61">
        <f>1/12</f>
        <v>8.3333333333333329E-2</v>
      </c>
      <c r="J22" s="61"/>
      <c r="K22" s="61"/>
      <c r="L22" s="61">
        <v>20295</v>
      </c>
      <c r="M22" s="60"/>
    </row>
    <row r="23" spans="1:13" ht="12" customHeight="1">
      <c r="A23" s="19"/>
      <c r="B23" s="62"/>
      <c r="C23" s="48"/>
      <c r="D23" s="48"/>
      <c r="E23" s="48"/>
      <c r="F23" s="48"/>
      <c r="G23" s="61"/>
      <c r="H23" s="61"/>
      <c r="I23" s="48"/>
      <c r="J23" s="61"/>
      <c r="K23" s="61"/>
      <c r="L23" s="48"/>
      <c r="M23" s="60"/>
    </row>
    <row r="24" spans="1:13" ht="12" customHeight="1">
      <c r="A24" s="19" t="s">
        <v>21</v>
      </c>
      <c r="B24" s="62"/>
      <c r="C24" s="61">
        <v>3</v>
      </c>
      <c r="D24" s="48"/>
      <c r="E24" s="48"/>
      <c r="F24" s="61">
        <v>3</v>
      </c>
      <c r="G24" s="61"/>
      <c r="H24" s="61"/>
      <c r="I24" s="61">
        <f>20/12</f>
        <v>1.6666666666666667</v>
      </c>
      <c r="J24" s="61"/>
      <c r="K24" s="61"/>
      <c r="L24" s="61">
        <v>1062466</v>
      </c>
      <c r="M24" s="60"/>
    </row>
    <row r="25" spans="1:13" ht="12" customHeight="1">
      <c r="A25" s="19" t="s">
        <v>22</v>
      </c>
      <c r="B25" s="62"/>
      <c r="C25" s="61">
        <v>3</v>
      </c>
      <c r="D25" s="48"/>
      <c r="E25" s="48"/>
      <c r="F25" s="61">
        <v>3</v>
      </c>
      <c r="G25" s="61"/>
      <c r="H25" s="61"/>
      <c r="I25" s="61">
        <f>13/12</f>
        <v>1.0833333333333333</v>
      </c>
      <c r="J25" s="61"/>
      <c r="K25" s="61"/>
      <c r="L25" s="61">
        <v>429465</v>
      </c>
      <c r="M25" s="60"/>
    </row>
    <row r="26" spans="1:13" ht="12" customHeight="1">
      <c r="A26" s="19" t="s">
        <v>23</v>
      </c>
      <c r="B26" s="62"/>
      <c r="C26" s="61">
        <v>13</v>
      </c>
      <c r="D26" s="48"/>
      <c r="E26" s="48"/>
      <c r="F26" s="61">
        <v>10</v>
      </c>
      <c r="G26" s="61"/>
      <c r="H26" s="61"/>
      <c r="I26" s="61">
        <f>62/12</f>
        <v>5.166666666666667</v>
      </c>
      <c r="J26" s="61"/>
      <c r="K26" s="61"/>
      <c r="L26" s="61">
        <v>3542943</v>
      </c>
      <c r="M26" s="60"/>
    </row>
    <row r="27" spans="1:13" ht="12" customHeight="1">
      <c r="A27" s="19" t="s">
        <v>24</v>
      </c>
      <c r="B27" s="62"/>
      <c r="C27" s="61">
        <v>2</v>
      </c>
      <c r="D27" s="48"/>
      <c r="E27" s="48"/>
      <c r="F27" s="61">
        <v>1</v>
      </c>
      <c r="G27" s="61"/>
      <c r="H27" s="61"/>
      <c r="I27" s="61">
        <f>21/12</f>
        <v>1.75</v>
      </c>
      <c r="J27" s="61"/>
      <c r="K27" s="61"/>
      <c r="L27" s="61">
        <v>652967</v>
      </c>
      <c r="M27" s="60"/>
    </row>
    <row r="28" spans="1:13" ht="12" customHeight="1">
      <c r="A28" s="19" t="s">
        <v>25</v>
      </c>
      <c r="B28" s="62"/>
      <c r="C28" s="61">
        <v>1</v>
      </c>
      <c r="D28" s="48"/>
      <c r="E28" s="48"/>
      <c r="F28" s="61">
        <v>1</v>
      </c>
      <c r="G28" s="61"/>
      <c r="H28" s="61"/>
      <c r="I28" s="61">
        <f>10/12</f>
        <v>0.83333333333333337</v>
      </c>
      <c r="J28" s="61"/>
      <c r="K28" s="61"/>
      <c r="L28" s="61">
        <v>457022</v>
      </c>
      <c r="M28" s="60"/>
    </row>
    <row r="29" spans="1:13" ht="12" customHeight="1">
      <c r="A29" s="19"/>
      <c r="B29" s="62"/>
      <c r="C29" s="48"/>
      <c r="D29" s="48"/>
      <c r="E29" s="48"/>
      <c r="F29" s="48"/>
      <c r="G29" s="61"/>
      <c r="H29" s="61"/>
      <c r="I29" s="48"/>
      <c r="J29" s="61"/>
      <c r="K29" s="61"/>
      <c r="L29" s="48"/>
      <c r="M29" s="60"/>
    </row>
    <row r="30" spans="1:13" ht="12" customHeight="1">
      <c r="A30" s="19" t="s">
        <v>26</v>
      </c>
      <c r="B30" s="62"/>
      <c r="C30" s="61">
        <v>1</v>
      </c>
      <c r="D30" s="48"/>
      <c r="E30" s="48"/>
      <c r="F30" s="61">
        <v>1</v>
      </c>
      <c r="G30" s="61"/>
      <c r="H30" s="61"/>
      <c r="I30" s="61">
        <f>1/12</f>
        <v>8.3333333333333329E-2</v>
      </c>
      <c r="J30" s="61"/>
      <c r="K30" s="61"/>
      <c r="L30" s="61">
        <v>6266</v>
      </c>
      <c r="M30" s="60"/>
    </row>
    <row r="31" spans="1:13" ht="12" customHeight="1">
      <c r="A31" s="19" t="s">
        <v>27</v>
      </c>
      <c r="B31" s="62"/>
      <c r="C31" s="61">
        <v>2</v>
      </c>
      <c r="D31" s="48"/>
      <c r="E31" s="48"/>
      <c r="F31" s="61">
        <v>2</v>
      </c>
      <c r="G31" s="61"/>
      <c r="H31" s="61"/>
      <c r="I31" s="61">
        <f>6/12</f>
        <v>0.5</v>
      </c>
      <c r="J31" s="61"/>
      <c r="K31" s="61"/>
      <c r="L31" s="61">
        <v>137196</v>
      </c>
      <c r="M31" s="60"/>
    </row>
    <row r="32" spans="1:13" ht="12" customHeight="1">
      <c r="A32" s="19" t="s">
        <v>28</v>
      </c>
      <c r="B32" s="62"/>
      <c r="C32" s="61">
        <v>0</v>
      </c>
      <c r="D32" s="48"/>
      <c r="E32" s="48"/>
      <c r="F32" s="61">
        <v>0</v>
      </c>
      <c r="G32" s="61"/>
      <c r="H32" s="61"/>
      <c r="I32" s="61">
        <f>0/12</f>
        <v>0</v>
      </c>
      <c r="J32" s="61"/>
      <c r="K32" s="61"/>
      <c r="L32" s="61">
        <v>0</v>
      </c>
      <c r="M32" s="60"/>
    </row>
    <row r="33" spans="1:13" ht="12" customHeight="1">
      <c r="A33" s="19" t="s">
        <v>29</v>
      </c>
      <c r="B33" s="62"/>
      <c r="C33" s="61">
        <v>0</v>
      </c>
      <c r="D33" s="48"/>
      <c r="E33" s="48"/>
      <c r="F33" s="61">
        <v>0</v>
      </c>
      <c r="G33" s="61"/>
      <c r="H33" s="61"/>
      <c r="I33" s="61">
        <f>0/12</f>
        <v>0</v>
      </c>
      <c r="J33" s="61"/>
      <c r="K33" s="61"/>
      <c r="L33" s="61">
        <v>0</v>
      </c>
      <c r="M33" s="60"/>
    </row>
    <row r="34" spans="1:13" ht="12" customHeight="1">
      <c r="A34" s="19" t="s">
        <v>30</v>
      </c>
      <c r="B34" s="62"/>
      <c r="C34" s="61">
        <v>3</v>
      </c>
      <c r="D34" s="48"/>
      <c r="E34" s="48"/>
      <c r="F34" s="61">
        <v>3</v>
      </c>
      <c r="G34" s="61"/>
      <c r="H34" s="61"/>
      <c r="I34" s="61">
        <f>12/12</f>
        <v>1</v>
      </c>
      <c r="J34" s="61"/>
      <c r="K34" s="61"/>
      <c r="L34" s="61">
        <v>435718</v>
      </c>
      <c r="M34" s="60"/>
    </row>
    <row r="35" spans="1:13" ht="12" customHeight="1">
      <c r="A35" s="19"/>
      <c r="B35" s="62"/>
      <c r="C35" s="48"/>
      <c r="D35" s="48"/>
      <c r="E35" s="48"/>
      <c r="F35" s="48"/>
      <c r="G35" s="61"/>
      <c r="H35" s="61"/>
      <c r="I35" s="48"/>
      <c r="J35" s="61"/>
      <c r="K35" s="61"/>
      <c r="L35" s="48"/>
      <c r="M35" s="60"/>
    </row>
    <row r="36" spans="1:13" ht="12" customHeight="1">
      <c r="A36" s="19" t="s">
        <v>31</v>
      </c>
      <c r="B36" s="62"/>
      <c r="C36" s="61">
        <v>2</v>
      </c>
      <c r="D36" s="48"/>
      <c r="E36" s="48"/>
      <c r="F36" s="61">
        <v>1</v>
      </c>
      <c r="G36" s="61"/>
      <c r="H36" s="61"/>
      <c r="I36" s="61">
        <f>12/12</f>
        <v>1</v>
      </c>
      <c r="J36" s="61"/>
      <c r="K36" s="61"/>
      <c r="L36" s="61">
        <v>469494</v>
      </c>
      <c r="M36" s="60"/>
    </row>
    <row r="37" spans="1:13" ht="12" customHeight="1">
      <c r="A37" s="19" t="s">
        <v>32</v>
      </c>
      <c r="B37" s="62"/>
      <c r="C37" s="61">
        <v>3</v>
      </c>
      <c r="D37" s="48"/>
      <c r="E37" s="48"/>
      <c r="F37" s="61">
        <v>3</v>
      </c>
      <c r="G37" s="61"/>
      <c r="H37" s="61"/>
      <c r="I37" s="61">
        <f>26/12</f>
        <v>2.1666666666666665</v>
      </c>
      <c r="J37" s="61"/>
      <c r="K37" s="61"/>
      <c r="L37" s="61">
        <v>914808</v>
      </c>
      <c r="M37" s="60"/>
    </row>
    <row r="38" spans="1:13" ht="12" customHeight="1">
      <c r="A38" s="19" t="s">
        <v>33</v>
      </c>
      <c r="B38" s="62"/>
      <c r="C38" s="61">
        <v>5</v>
      </c>
      <c r="D38" s="48"/>
      <c r="E38" s="48"/>
      <c r="F38" s="61">
        <v>2</v>
      </c>
      <c r="G38" s="61"/>
      <c r="H38" s="61"/>
      <c r="I38" s="61">
        <f>13/12</f>
        <v>1.0833333333333333</v>
      </c>
      <c r="J38" s="61"/>
      <c r="K38" s="61"/>
      <c r="L38" s="61">
        <v>575281</v>
      </c>
      <c r="M38" s="60"/>
    </row>
    <row r="39" spans="1:13" ht="12" customHeight="1">
      <c r="A39" s="19" t="s">
        <v>34</v>
      </c>
      <c r="B39" s="62"/>
      <c r="C39" s="61">
        <v>0</v>
      </c>
      <c r="D39" s="48"/>
      <c r="E39" s="48"/>
      <c r="F39" s="61">
        <v>0</v>
      </c>
      <c r="G39" s="61"/>
      <c r="H39" s="61"/>
      <c r="I39" s="61">
        <f>0/12</f>
        <v>0</v>
      </c>
      <c r="J39" s="61"/>
      <c r="K39" s="61"/>
      <c r="L39" s="61">
        <v>0</v>
      </c>
      <c r="M39" s="60"/>
    </row>
    <row r="40" spans="1:13" ht="12" customHeight="1">
      <c r="A40" s="19" t="s">
        <v>35</v>
      </c>
      <c r="B40" s="62"/>
      <c r="C40" s="61">
        <v>2</v>
      </c>
      <c r="D40" s="48"/>
      <c r="E40" s="48"/>
      <c r="F40" s="61">
        <v>1</v>
      </c>
      <c r="G40" s="61"/>
      <c r="H40" s="61"/>
      <c r="I40" s="61">
        <f>4/12</f>
        <v>0.33333333333333331</v>
      </c>
      <c r="J40" s="61"/>
      <c r="K40" s="61"/>
      <c r="L40" s="61">
        <v>142631</v>
      </c>
      <c r="M40" s="60"/>
    </row>
    <row r="41" spans="1:13" ht="12" customHeight="1">
      <c r="A41" s="19"/>
      <c r="B41" s="62"/>
      <c r="C41" s="48"/>
      <c r="D41" s="48"/>
      <c r="E41" s="48"/>
      <c r="F41" s="48"/>
      <c r="G41" s="61"/>
      <c r="H41" s="61"/>
      <c r="I41" s="48"/>
      <c r="J41" s="61"/>
      <c r="K41" s="61"/>
      <c r="L41" s="48"/>
      <c r="M41" s="60"/>
    </row>
    <row r="42" spans="1:13" ht="12" customHeight="1">
      <c r="A42" s="19" t="s">
        <v>36</v>
      </c>
      <c r="B42" s="62"/>
      <c r="C42" s="61">
        <v>0</v>
      </c>
      <c r="D42" s="48"/>
      <c r="E42" s="48"/>
      <c r="F42" s="61">
        <v>0</v>
      </c>
      <c r="G42" s="61"/>
      <c r="H42" s="61"/>
      <c r="I42" s="61">
        <f>13/12</f>
        <v>1.0833333333333333</v>
      </c>
      <c r="J42" s="61"/>
      <c r="K42" s="61"/>
      <c r="L42" s="61">
        <v>423413</v>
      </c>
      <c r="M42" s="60"/>
    </row>
    <row r="43" spans="1:13" ht="12" customHeight="1">
      <c r="A43" s="19" t="s">
        <v>37</v>
      </c>
      <c r="B43" s="62"/>
      <c r="C43" s="61">
        <v>8</v>
      </c>
      <c r="D43" s="48"/>
      <c r="E43" s="48"/>
      <c r="F43" s="61">
        <v>8</v>
      </c>
      <c r="G43" s="61"/>
      <c r="H43" s="61"/>
      <c r="I43" s="61">
        <f>42/12</f>
        <v>3.5</v>
      </c>
      <c r="J43" s="61"/>
      <c r="K43" s="61"/>
      <c r="L43" s="61">
        <v>2059014</v>
      </c>
      <c r="M43" s="60"/>
    </row>
    <row r="44" spans="1:13" ht="12" customHeight="1">
      <c r="A44" s="19" t="s">
        <v>38</v>
      </c>
      <c r="B44" s="62"/>
      <c r="C44" s="61">
        <v>2</v>
      </c>
      <c r="D44" s="48"/>
      <c r="E44" s="48"/>
      <c r="F44" s="61">
        <v>3</v>
      </c>
      <c r="G44" s="61"/>
      <c r="H44" s="61"/>
      <c r="I44" s="61">
        <f>12/12</f>
        <v>1</v>
      </c>
      <c r="J44" s="61"/>
      <c r="K44" s="61"/>
      <c r="L44" s="61">
        <v>586285</v>
      </c>
      <c r="M44" s="60"/>
    </row>
    <row r="45" spans="1:13" ht="12" customHeight="1">
      <c r="A45" s="19" t="s">
        <v>39</v>
      </c>
      <c r="B45" s="62"/>
      <c r="C45" s="61">
        <v>0</v>
      </c>
      <c r="D45" s="48"/>
      <c r="E45" s="48"/>
      <c r="F45" s="61">
        <v>0</v>
      </c>
      <c r="G45" s="61"/>
      <c r="H45" s="61"/>
      <c r="I45" s="61">
        <f>0/12</f>
        <v>0</v>
      </c>
      <c r="J45" s="61"/>
      <c r="K45" s="61"/>
      <c r="L45" s="61">
        <v>0</v>
      </c>
      <c r="M45" s="60"/>
    </row>
    <row r="46" spans="1:13" ht="12" customHeight="1">
      <c r="A46" s="19" t="s">
        <v>40</v>
      </c>
      <c r="B46" s="62"/>
      <c r="C46" s="61">
        <v>1</v>
      </c>
      <c r="D46" s="48"/>
      <c r="E46" s="48"/>
      <c r="F46" s="61">
        <v>1</v>
      </c>
      <c r="G46" s="61"/>
      <c r="H46" s="61"/>
      <c r="I46" s="61">
        <f>1/12</f>
        <v>8.3333333333333329E-2</v>
      </c>
      <c r="J46" s="61"/>
      <c r="K46" s="61"/>
      <c r="L46" s="61">
        <v>21612</v>
      </c>
      <c r="M46" s="60"/>
    </row>
    <row r="47" spans="1:13" ht="12" customHeight="1">
      <c r="A47" s="19"/>
      <c r="B47" s="62"/>
      <c r="C47" s="48"/>
      <c r="D47" s="48"/>
      <c r="E47" s="48"/>
      <c r="F47" s="48"/>
      <c r="G47" s="61"/>
      <c r="H47" s="61"/>
      <c r="I47" s="48"/>
      <c r="J47" s="61"/>
      <c r="K47" s="61"/>
      <c r="L47" s="48"/>
      <c r="M47" s="60"/>
    </row>
    <row r="48" spans="1:13" ht="12" customHeight="1">
      <c r="A48" s="19" t="s">
        <v>41</v>
      </c>
      <c r="B48" s="62"/>
      <c r="C48" s="61">
        <v>2</v>
      </c>
      <c r="D48" s="48"/>
      <c r="E48" s="48"/>
      <c r="F48" s="61">
        <v>2</v>
      </c>
      <c r="G48" s="61"/>
      <c r="H48" s="61"/>
      <c r="I48" s="61">
        <f>5/12</f>
        <v>0.41666666666666669</v>
      </c>
      <c r="J48" s="61"/>
      <c r="K48" s="61"/>
      <c r="L48" s="61">
        <v>386711</v>
      </c>
      <c r="M48" s="60"/>
    </row>
    <row r="49" spans="1:13" ht="12" customHeight="1">
      <c r="A49" s="19" t="s">
        <v>42</v>
      </c>
      <c r="B49" s="62"/>
      <c r="C49" s="61">
        <v>0</v>
      </c>
      <c r="D49" s="48"/>
      <c r="E49" s="48"/>
      <c r="F49" s="61">
        <v>0</v>
      </c>
      <c r="G49" s="61"/>
      <c r="H49" s="61"/>
      <c r="I49" s="61">
        <f>4/12</f>
        <v>0.33333333333333331</v>
      </c>
      <c r="J49" s="61"/>
      <c r="K49" s="61"/>
      <c r="L49" s="61">
        <v>180450</v>
      </c>
      <c r="M49" s="60"/>
    </row>
    <row r="50" spans="1:13" ht="12" customHeight="1">
      <c r="A50" s="19" t="s">
        <v>43</v>
      </c>
      <c r="B50" s="62"/>
      <c r="C50" s="61">
        <v>2</v>
      </c>
      <c r="D50" s="48"/>
      <c r="E50" s="48"/>
      <c r="F50" s="61">
        <v>1</v>
      </c>
      <c r="G50" s="61"/>
      <c r="H50" s="61"/>
      <c r="I50" s="61">
        <f>1/12</f>
        <v>8.3333333333333329E-2</v>
      </c>
      <c r="J50" s="61"/>
      <c r="K50" s="61"/>
      <c r="L50" s="61">
        <v>78420</v>
      </c>
      <c r="M50" s="60"/>
    </row>
    <row r="51" spans="1:13" ht="12" customHeight="1">
      <c r="A51" s="19" t="s">
        <v>44</v>
      </c>
      <c r="B51" s="62"/>
      <c r="C51" s="61">
        <v>3</v>
      </c>
      <c r="D51" s="48"/>
      <c r="E51" s="48"/>
      <c r="F51" s="61">
        <v>3</v>
      </c>
      <c r="G51" s="61"/>
      <c r="H51" s="61"/>
      <c r="I51" s="61">
        <f>12/12</f>
        <v>1</v>
      </c>
      <c r="J51" s="61"/>
      <c r="K51" s="61"/>
      <c r="L51" s="61">
        <v>364164</v>
      </c>
      <c r="M51" s="60"/>
    </row>
    <row r="52" spans="1:13" ht="12" customHeight="1">
      <c r="A52" s="19" t="s">
        <v>45</v>
      </c>
      <c r="B52" s="62"/>
      <c r="C52" s="61">
        <v>0</v>
      </c>
      <c r="D52" s="48"/>
      <c r="E52" s="48"/>
      <c r="F52" s="61">
        <v>0</v>
      </c>
      <c r="G52" s="61"/>
      <c r="H52" s="61"/>
      <c r="I52" s="61">
        <f>6/12</f>
        <v>0.5</v>
      </c>
      <c r="J52" s="61"/>
      <c r="K52" s="61"/>
      <c r="L52" s="61">
        <v>377001</v>
      </c>
      <c r="M52" s="60"/>
    </row>
    <row r="53" spans="1:13" ht="12" customHeight="1">
      <c r="A53" s="19"/>
      <c r="B53" s="62"/>
      <c r="C53" s="48"/>
      <c r="D53" s="48"/>
      <c r="E53" s="48"/>
      <c r="F53" s="48"/>
      <c r="G53" s="61"/>
      <c r="H53" s="61"/>
      <c r="I53" s="48"/>
      <c r="J53" s="61"/>
      <c r="K53" s="61"/>
      <c r="L53" s="48"/>
      <c r="M53" s="60"/>
    </row>
    <row r="54" spans="1:13" ht="12" customHeight="1">
      <c r="A54" s="19" t="s">
        <v>46</v>
      </c>
      <c r="B54" s="62"/>
      <c r="C54" s="61">
        <v>0</v>
      </c>
      <c r="D54" s="48"/>
      <c r="E54" s="48"/>
      <c r="F54" s="61">
        <v>0</v>
      </c>
      <c r="G54" s="61"/>
      <c r="H54" s="61"/>
      <c r="I54" s="61">
        <f>0/12</f>
        <v>0</v>
      </c>
      <c r="J54" s="61"/>
      <c r="K54" s="61"/>
      <c r="L54" s="61">
        <v>0</v>
      </c>
      <c r="M54" s="60"/>
    </row>
    <row r="55" spans="1:13" ht="12" customHeight="1">
      <c r="A55" s="19" t="s">
        <v>47</v>
      </c>
      <c r="B55" s="62"/>
      <c r="C55" s="61">
        <v>1</v>
      </c>
      <c r="D55" s="48"/>
      <c r="E55" s="48"/>
      <c r="F55" s="61">
        <v>1</v>
      </c>
      <c r="G55" s="61"/>
      <c r="H55" s="61"/>
      <c r="I55" s="61">
        <f>1/12</f>
        <v>8.3333333333333329E-2</v>
      </c>
      <c r="J55" s="61"/>
      <c r="K55" s="61"/>
      <c r="L55" s="61">
        <v>13673</v>
      </c>
      <c r="M55" s="60"/>
    </row>
    <row r="56" spans="1:13" ht="12" customHeight="1">
      <c r="A56" s="19" t="s">
        <v>48</v>
      </c>
      <c r="B56" s="62"/>
      <c r="C56" s="61">
        <v>2</v>
      </c>
      <c r="D56" s="48"/>
      <c r="E56" s="48"/>
      <c r="F56" s="61">
        <v>1</v>
      </c>
      <c r="G56" s="61"/>
      <c r="H56" s="61"/>
      <c r="I56" s="61">
        <f>2/12</f>
        <v>0.16666666666666666</v>
      </c>
      <c r="J56" s="61"/>
      <c r="K56" s="61"/>
      <c r="L56" s="61">
        <v>54899</v>
      </c>
      <c r="M56" s="60"/>
    </row>
    <row r="57" spans="1:13" ht="12" customHeight="1">
      <c r="A57" s="19" t="s">
        <v>49</v>
      </c>
      <c r="B57" s="62"/>
      <c r="C57" s="61">
        <v>0</v>
      </c>
      <c r="D57" s="48"/>
      <c r="E57" s="48"/>
      <c r="F57" s="61">
        <v>0</v>
      </c>
      <c r="G57" s="61"/>
      <c r="H57" s="61"/>
      <c r="I57" s="61">
        <f>0/12</f>
        <v>0</v>
      </c>
      <c r="J57" s="61"/>
      <c r="K57" s="61"/>
      <c r="L57" s="61">
        <v>0</v>
      </c>
      <c r="M57" s="60"/>
    </row>
    <row r="58" spans="1:13" ht="12" customHeight="1">
      <c r="A58" s="19" t="s">
        <v>50</v>
      </c>
      <c r="B58" s="62"/>
      <c r="C58" s="61">
        <v>2</v>
      </c>
      <c r="D58" s="48"/>
      <c r="E58" s="48"/>
      <c r="F58" s="61">
        <v>2</v>
      </c>
      <c r="G58" s="61"/>
      <c r="H58" s="61"/>
      <c r="I58" s="61">
        <f>9/12</f>
        <v>0.75</v>
      </c>
      <c r="J58" s="61"/>
      <c r="K58" s="61"/>
      <c r="L58" s="61">
        <v>493413</v>
      </c>
      <c r="M58" s="60"/>
    </row>
    <row r="59" spans="1:13" ht="12" customHeight="1">
      <c r="A59" s="19"/>
      <c r="B59" s="62"/>
      <c r="C59" s="61"/>
      <c r="D59" s="48"/>
      <c r="E59" s="48"/>
      <c r="F59" s="61"/>
      <c r="G59" s="61"/>
      <c r="H59" s="61"/>
      <c r="I59" s="61"/>
      <c r="J59" s="61"/>
      <c r="K59" s="61"/>
      <c r="L59" s="61"/>
      <c r="M59" s="60"/>
    </row>
    <row r="60" spans="1:13" ht="12" customHeight="1">
      <c r="A60" s="19" t="s">
        <v>51</v>
      </c>
      <c r="B60" s="62"/>
      <c r="C60" s="61">
        <v>0</v>
      </c>
      <c r="D60" s="48"/>
      <c r="E60" s="48"/>
      <c r="F60" s="61">
        <v>0</v>
      </c>
      <c r="G60" s="61"/>
      <c r="H60" s="61"/>
      <c r="I60" s="61">
        <f>0/12</f>
        <v>0</v>
      </c>
      <c r="J60" s="61"/>
      <c r="K60" s="61"/>
      <c r="L60" s="61">
        <v>0</v>
      </c>
      <c r="M60" s="60"/>
    </row>
    <row r="61" spans="1:13" ht="12" customHeight="1">
      <c r="A61" s="19" t="s">
        <v>52</v>
      </c>
      <c r="B61" s="62"/>
      <c r="C61" s="61">
        <v>0</v>
      </c>
      <c r="D61" s="48"/>
      <c r="E61" s="48"/>
      <c r="F61" s="61">
        <v>0</v>
      </c>
      <c r="G61" s="61"/>
      <c r="H61" s="61"/>
      <c r="I61" s="61">
        <f>0/12</f>
        <v>0</v>
      </c>
      <c r="J61" s="61"/>
      <c r="K61" s="61"/>
      <c r="L61" s="61">
        <v>0</v>
      </c>
      <c r="M61" s="60"/>
    </row>
    <row r="62" spans="1:13" ht="12" customHeight="1">
      <c r="A62" s="19" t="s">
        <v>53</v>
      </c>
      <c r="B62" s="62"/>
      <c r="C62" s="61">
        <v>3</v>
      </c>
      <c r="D62" s="48"/>
      <c r="E62" s="48"/>
      <c r="F62" s="61">
        <v>3</v>
      </c>
      <c r="G62" s="61"/>
      <c r="H62" s="61"/>
      <c r="I62" s="61">
        <f>5/12</f>
        <v>0.41666666666666669</v>
      </c>
      <c r="J62" s="61"/>
      <c r="K62" s="61"/>
      <c r="L62" s="61">
        <v>406303</v>
      </c>
      <c r="M62" s="60"/>
    </row>
    <row r="63" spans="1:13" ht="12" customHeight="1">
      <c r="A63" s="19" t="s">
        <v>54</v>
      </c>
      <c r="B63" s="62"/>
      <c r="C63" s="61">
        <v>0</v>
      </c>
      <c r="D63" s="48"/>
      <c r="E63" s="48"/>
      <c r="F63" s="61">
        <v>0</v>
      </c>
      <c r="G63" s="61"/>
      <c r="H63" s="61"/>
      <c r="I63" s="61">
        <f>0/12</f>
        <v>0</v>
      </c>
      <c r="J63" s="61"/>
      <c r="K63" s="61"/>
      <c r="L63" s="61">
        <v>0</v>
      </c>
      <c r="M63" s="60"/>
    </row>
    <row r="64" spans="1:13" ht="12" customHeight="1">
      <c r="A64" s="19" t="s">
        <v>55</v>
      </c>
      <c r="B64" s="62"/>
      <c r="C64" s="61">
        <v>0</v>
      </c>
      <c r="D64" s="48"/>
      <c r="E64" s="48"/>
      <c r="F64" s="61">
        <v>0</v>
      </c>
      <c r="G64" s="61"/>
      <c r="H64" s="61"/>
      <c r="I64" s="61">
        <f>9/12</f>
        <v>0.75</v>
      </c>
      <c r="J64" s="61"/>
      <c r="K64" s="61"/>
      <c r="L64" s="61">
        <v>470903</v>
      </c>
      <c r="M64" s="60"/>
    </row>
    <row r="65" spans="1:13" ht="12" customHeight="1">
      <c r="A65" s="19"/>
      <c r="B65" s="62"/>
      <c r="C65" s="61"/>
      <c r="D65" s="48"/>
      <c r="E65" s="48"/>
      <c r="F65" s="61"/>
      <c r="G65" s="61"/>
      <c r="H65" s="61"/>
      <c r="I65" s="61"/>
      <c r="J65" s="61"/>
      <c r="K65" s="61"/>
      <c r="L65" s="61"/>
      <c r="M65" s="60"/>
    </row>
    <row r="66" spans="1:13" ht="12" customHeight="1">
      <c r="A66" s="19" t="s">
        <v>56</v>
      </c>
      <c r="B66" s="62"/>
      <c r="C66" s="61">
        <v>1</v>
      </c>
      <c r="D66" s="48"/>
      <c r="E66" s="48"/>
      <c r="F66" s="61">
        <v>1</v>
      </c>
      <c r="G66" s="61"/>
      <c r="H66" s="61"/>
      <c r="I66" s="61">
        <f>4/12</f>
        <v>0.33333333333333331</v>
      </c>
      <c r="J66" s="61"/>
      <c r="K66" s="61"/>
      <c r="L66" s="61">
        <v>236344</v>
      </c>
      <c r="M66" s="60"/>
    </row>
    <row r="67" spans="1:13" ht="12" customHeight="1">
      <c r="A67" s="19" t="s">
        <v>57</v>
      </c>
      <c r="B67" s="62"/>
      <c r="C67" s="61">
        <v>1</v>
      </c>
      <c r="D67" s="48"/>
      <c r="E67" s="48"/>
      <c r="F67" s="61">
        <v>1</v>
      </c>
      <c r="G67" s="61"/>
      <c r="H67" s="61"/>
      <c r="I67" s="61">
        <f>1/12</f>
        <v>8.3333333333333329E-2</v>
      </c>
      <c r="J67" s="61"/>
      <c r="K67" s="61"/>
      <c r="L67" s="61">
        <v>30888</v>
      </c>
      <c r="M67" s="60"/>
    </row>
    <row r="68" spans="1:13" ht="16.149999999999999" customHeight="1">
      <c r="A68" s="49"/>
      <c r="B68" s="59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7"/>
    </row>
    <row r="69" spans="1:13" ht="5.0999999999999996" customHeight="1">
      <c r="A69" s="53"/>
    </row>
    <row r="70" spans="1:13" s="54" customFormat="1" ht="20.45" customHeight="1">
      <c r="A70" s="85" t="s">
        <v>63</v>
      </c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</row>
    <row r="71" spans="1:13" s="54" customFormat="1" ht="20.45" customHeight="1">
      <c r="A71" s="85" t="s">
        <v>64</v>
      </c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</row>
    <row r="72" spans="1:13" ht="11.45" customHeight="1">
      <c r="A72" s="53"/>
    </row>
    <row r="73" spans="1:13" ht="11.45" customHeight="1">
      <c r="A73" s="53"/>
    </row>
    <row r="74" spans="1:13" ht="11.45" customHeight="1">
      <c r="A74" s="53"/>
    </row>
    <row r="75" spans="1:13" ht="11.45" customHeight="1">
      <c r="A75" s="53"/>
    </row>
    <row r="76" spans="1:13" ht="13.15" customHeight="1">
      <c r="A76" s="53"/>
    </row>
    <row r="77" spans="1:13" ht="10.9" customHeight="1">
      <c r="A77" s="53"/>
    </row>
    <row r="78" spans="1:13" ht="10.9" customHeight="1">
      <c r="A78" s="53"/>
    </row>
    <row r="79" spans="1:13" ht="15" customHeight="1">
      <c r="A79" s="56"/>
    </row>
  </sheetData>
  <mergeCells count="3">
    <mergeCell ref="K4:M4"/>
    <mergeCell ref="A70:M70"/>
    <mergeCell ref="A71:M71"/>
  </mergeCells>
  <phoneticPr fontId="9"/>
  <printOptions gridLinesSet="0"/>
  <pageMargins left="0.88" right="0.31" top="0.44" bottom="0.56999999999999995" header="0.39" footer="0.34"/>
  <pageSetup paperSize="9" scale="90" orientation="portrait" horizontalDpi="4294967292" verticalDpi="400" r:id="rId1"/>
  <headerFooter alignWithMargins="0"/>
  <ignoredErrors>
    <ignoredError sqref="I6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79"/>
  <sheetViews>
    <sheetView view="pageBreakPreview" zoomScaleNormal="100" zoomScaleSheetLayoutView="100" workbookViewId="0">
      <selection activeCell="I1" sqref="I1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9" customHeight="1">
      <c r="A1" s="77"/>
      <c r="N1" s="2"/>
    </row>
    <row r="2" spans="1:14" ht="29.45" customHeight="1">
      <c r="A2" s="3" t="s">
        <v>67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9.899999999999999" customHeight="1">
      <c r="A3" s="87" t="s">
        <v>68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4" ht="18.600000000000001" customHeight="1">
      <c r="J4" s="76"/>
      <c r="K4" s="84">
        <v>29</v>
      </c>
      <c r="L4" s="84"/>
      <c r="M4" s="84"/>
    </row>
    <row r="5" spans="1:14" ht="39" customHeight="1">
      <c r="A5" s="5"/>
      <c r="B5" s="75" t="s">
        <v>62</v>
      </c>
      <c r="C5" s="73"/>
      <c r="D5" s="73"/>
      <c r="E5" s="73"/>
      <c r="F5" s="73"/>
      <c r="G5" s="73"/>
      <c r="H5" s="74"/>
      <c r="I5" s="73"/>
      <c r="J5" s="73"/>
      <c r="K5" s="74"/>
      <c r="L5" s="73"/>
      <c r="M5" s="72"/>
    </row>
    <row r="6" spans="1:14">
      <c r="A6" s="19" t="s">
        <v>3</v>
      </c>
      <c r="B6" s="25"/>
      <c r="C6" s="32"/>
      <c r="D6" s="22"/>
      <c r="E6" s="25"/>
      <c r="F6" s="71"/>
      <c r="G6" s="28"/>
      <c r="H6" s="25"/>
      <c r="I6" s="71"/>
      <c r="J6" s="10" t="s">
        <v>4</v>
      </c>
      <c r="K6" s="22"/>
      <c r="L6" s="22"/>
      <c r="M6" s="70" t="s">
        <v>5</v>
      </c>
    </row>
    <row r="7" spans="1:14" s="34" customFormat="1" ht="18.600000000000001" customHeight="1">
      <c r="A7" s="29"/>
      <c r="B7" s="68"/>
      <c r="C7" s="66" t="s">
        <v>6</v>
      </c>
      <c r="D7" s="69"/>
      <c r="E7" s="68"/>
      <c r="F7" s="21" t="s">
        <v>7</v>
      </c>
      <c r="G7" s="32"/>
      <c r="H7" s="30"/>
      <c r="I7" s="66" t="s">
        <v>8</v>
      </c>
      <c r="J7" s="17"/>
      <c r="K7" s="67"/>
      <c r="L7" s="66" t="s">
        <v>9</v>
      </c>
      <c r="M7" s="33"/>
    </row>
    <row r="8" spans="1:14" s="42" customFormat="1" ht="18.600000000000001" customHeight="1">
      <c r="A8" s="35"/>
      <c r="B8" s="36"/>
      <c r="C8" s="37"/>
      <c r="D8" s="38"/>
      <c r="E8" s="36"/>
      <c r="F8" s="39"/>
      <c r="G8" s="38"/>
      <c r="H8" s="36"/>
      <c r="I8" s="39"/>
      <c r="J8" s="40"/>
      <c r="K8" s="65"/>
      <c r="L8" s="65"/>
      <c r="M8" s="40"/>
    </row>
    <row r="9" spans="1:14" ht="16.899999999999999" customHeight="1">
      <c r="A9" s="12"/>
      <c r="B9" s="62"/>
      <c r="C9" s="64"/>
      <c r="D9" s="61"/>
      <c r="E9" s="61"/>
      <c r="F9" s="61"/>
      <c r="G9" s="61"/>
      <c r="H9" s="61"/>
      <c r="I9" s="61"/>
      <c r="J9" s="61"/>
      <c r="K9" s="61"/>
      <c r="L9" s="61"/>
      <c r="M9" s="60"/>
    </row>
    <row r="10" spans="1:14" ht="13.15" customHeight="1">
      <c r="A10" s="19" t="s">
        <v>10</v>
      </c>
      <c r="B10" s="62"/>
      <c r="C10" s="61">
        <v>343409</v>
      </c>
      <c r="D10" s="48"/>
      <c r="E10" s="48"/>
      <c r="F10" s="61">
        <v>342978</v>
      </c>
      <c r="G10" s="61"/>
      <c r="H10" s="61"/>
      <c r="I10" s="61">
        <f>1780586/12</f>
        <v>148382.16666666666</v>
      </c>
      <c r="J10" s="61"/>
      <c r="K10" s="61"/>
      <c r="L10" s="61">
        <v>478372543321</v>
      </c>
      <c r="M10" s="60"/>
    </row>
    <row r="11" spans="1:14" ht="12" customHeight="1">
      <c r="A11" s="19"/>
      <c r="B11" s="62"/>
      <c r="C11" s="63"/>
      <c r="D11" s="48"/>
      <c r="E11" s="48"/>
      <c r="F11" s="63"/>
      <c r="G11" s="61"/>
      <c r="H11" s="61"/>
      <c r="I11" s="63"/>
      <c r="J11" s="61"/>
      <c r="K11" s="61"/>
      <c r="L11" s="63"/>
      <c r="M11" s="60"/>
    </row>
    <row r="12" spans="1:14" ht="12" customHeight="1">
      <c r="A12" s="19" t="s">
        <v>11</v>
      </c>
      <c r="B12" s="62"/>
      <c r="C12" s="61">
        <v>8091</v>
      </c>
      <c r="D12" s="48"/>
      <c r="E12" s="48"/>
      <c r="F12" s="61">
        <v>8027</v>
      </c>
      <c r="G12" s="61"/>
      <c r="H12" s="61"/>
      <c r="I12" s="61">
        <f>40969/12</f>
        <v>3414.0833333333335</v>
      </c>
      <c r="J12" s="61"/>
      <c r="K12" s="61"/>
      <c r="L12" s="61">
        <v>9712569708</v>
      </c>
      <c r="M12" s="60"/>
    </row>
    <row r="13" spans="1:14" ht="12" customHeight="1">
      <c r="A13" s="19" t="s">
        <v>12</v>
      </c>
      <c r="B13" s="62"/>
      <c r="C13" s="61">
        <v>2632</v>
      </c>
      <c r="D13" s="48"/>
      <c r="E13" s="48"/>
      <c r="F13" s="61">
        <v>2610</v>
      </c>
      <c r="G13" s="61"/>
      <c r="H13" s="61"/>
      <c r="I13" s="61">
        <f>11873/12</f>
        <v>989.41666666666663</v>
      </c>
      <c r="J13" s="61"/>
      <c r="K13" s="61"/>
      <c r="L13" s="61">
        <v>2426101585</v>
      </c>
      <c r="M13" s="60"/>
    </row>
    <row r="14" spans="1:14" ht="12" customHeight="1">
      <c r="A14" s="19" t="s">
        <v>13</v>
      </c>
      <c r="B14" s="62"/>
      <c r="C14" s="61">
        <v>2811</v>
      </c>
      <c r="D14" s="48"/>
      <c r="E14" s="48"/>
      <c r="F14" s="61">
        <v>2841</v>
      </c>
      <c r="G14" s="61"/>
      <c r="H14" s="61"/>
      <c r="I14" s="61">
        <f>13308/12</f>
        <v>1109</v>
      </c>
      <c r="J14" s="61"/>
      <c r="K14" s="61"/>
      <c r="L14" s="61">
        <v>2710980511</v>
      </c>
      <c r="M14" s="60"/>
    </row>
    <row r="15" spans="1:14" ht="12" customHeight="1">
      <c r="A15" s="19" t="s">
        <v>14</v>
      </c>
      <c r="B15" s="62"/>
      <c r="C15" s="61">
        <v>5306</v>
      </c>
      <c r="D15" s="48"/>
      <c r="E15" s="48"/>
      <c r="F15" s="61">
        <v>5275</v>
      </c>
      <c r="G15" s="61"/>
      <c r="H15" s="61"/>
      <c r="I15" s="61">
        <f>25920/12</f>
        <v>2160</v>
      </c>
      <c r="J15" s="61"/>
      <c r="K15" s="61"/>
      <c r="L15" s="61">
        <v>6229272303</v>
      </c>
      <c r="M15" s="60"/>
    </row>
    <row r="16" spans="1:14" ht="12" customHeight="1">
      <c r="A16" s="19" t="s">
        <v>15</v>
      </c>
      <c r="B16" s="62"/>
      <c r="C16" s="61">
        <v>2317</v>
      </c>
      <c r="D16" s="48"/>
      <c r="E16" s="48"/>
      <c r="F16" s="61">
        <v>2323</v>
      </c>
      <c r="G16" s="61"/>
      <c r="H16" s="61"/>
      <c r="I16" s="61">
        <f>10266/12</f>
        <v>855.5</v>
      </c>
      <c r="J16" s="61"/>
      <c r="K16" s="61"/>
      <c r="L16" s="61">
        <v>2166698109</v>
      </c>
      <c r="M16" s="60"/>
    </row>
    <row r="17" spans="1:13" ht="12" customHeight="1">
      <c r="A17" s="19"/>
      <c r="B17" s="62"/>
      <c r="C17" s="48"/>
      <c r="D17" s="48"/>
      <c r="E17" s="48"/>
      <c r="F17" s="48"/>
      <c r="G17" s="61"/>
      <c r="H17" s="61"/>
      <c r="I17" s="48"/>
      <c r="J17" s="61"/>
      <c r="K17" s="61"/>
      <c r="L17" s="48"/>
      <c r="M17" s="60"/>
    </row>
    <row r="18" spans="1:13" ht="12" customHeight="1">
      <c r="A18" s="19" t="s">
        <v>16</v>
      </c>
      <c r="B18" s="62"/>
      <c r="C18" s="61">
        <v>3018</v>
      </c>
      <c r="D18" s="48"/>
      <c r="E18" s="48"/>
      <c r="F18" s="61">
        <v>2984</v>
      </c>
      <c r="G18" s="61"/>
      <c r="H18" s="61"/>
      <c r="I18" s="61">
        <f>12361/12</f>
        <v>1030.0833333333333</v>
      </c>
      <c r="J18" s="61"/>
      <c r="K18" s="61"/>
      <c r="L18" s="61">
        <v>2837540568</v>
      </c>
      <c r="M18" s="60"/>
    </row>
    <row r="19" spans="1:13" ht="12" customHeight="1">
      <c r="A19" s="19" t="s">
        <v>17</v>
      </c>
      <c r="B19" s="62"/>
      <c r="C19" s="61">
        <v>4596</v>
      </c>
      <c r="D19" s="48"/>
      <c r="E19" s="48"/>
      <c r="F19" s="61">
        <v>4609</v>
      </c>
      <c r="G19" s="61"/>
      <c r="H19" s="61"/>
      <c r="I19" s="61">
        <f>22856/12</f>
        <v>1904.6666666666667</v>
      </c>
      <c r="J19" s="61"/>
      <c r="K19" s="61"/>
      <c r="L19" s="61">
        <v>5094710437</v>
      </c>
      <c r="M19" s="60"/>
    </row>
    <row r="20" spans="1:13" ht="12" customHeight="1">
      <c r="A20" s="19" t="s">
        <v>18</v>
      </c>
      <c r="B20" s="62"/>
      <c r="C20" s="61">
        <v>5490</v>
      </c>
      <c r="D20" s="48"/>
      <c r="E20" s="48"/>
      <c r="F20" s="61">
        <v>5514</v>
      </c>
      <c r="G20" s="61"/>
      <c r="H20" s="61"/>
      <c r="I20" s="61">
        <f>27863/12</f>
        <v>2321.9166666666665</v>
      </c>
      <c r="J20" s="61"/>
      <c r="K20" s="61"/>
      <c r="L20" s="61">
        <v>7107130702</v>
      </c>
      <c r="M20" s="60"/>
    </row>
    <row r="21" spans="1:13" ht="12" customHeight="1">
      <c r="A21" s="19" t="s">
        <v>19</v>
      </c>
      <c r="B21" s="62"/>
      <c r="C21" s="61">
        <v>4218</v>
      </c>
      <c r="D21" s="48"/>
      <c r="E21" s="48"/>
      <c r="F21" s="61">
        <v>4208</v>
      </c>
      <c r="G21" s="61"/>
      <c r="H21" s="61"/>
      <c r="I21" s="61">
        <f>20844/12</f>
        <v>1737</v>
      </c>
      <c r="J21" s="61"/>
      <c r="K21" s="61"/>
      <c r="L21" s="61">
        <v>5288010447</v>
      </c>
      <c r="M21" s="60"/>
    </row>
    <row r="22" spans="1:13" ht="12" customHeight="1">
      <c r="A22" s="19" t="s">
        <v>20</v>
      </c>
      <c r="B22" s="62"/>
      <c r="C22" s="61">
        <v>4224</v>
      </c>
      <c r="D22" s="48"/>
      <c r="E22" s="48"/>
      <c r="F22" s="61">
        <v>4213</v>
      </c>
      <c r="G22" s="61"/>
      <c r="H22" s="61"/>
      <c r="I22" s="61">
        <f>21392/12</f>
        <v>1782.6666666666667</v>
      </c>
      <c r="J22" s="61"/>
      <c r="K22" s="61"/>
      <c r="L22" s="61">
        <v>5260508343</v>
      </c>
      <c r="M22" s="60"/>
    </row>
    <row r="23" spans="1:13" ht="12" customHeight="1">
      <c r="A23" s="19"/>
      <c r="B23" s="62"/>
      <c r="C23" s="48"/>
      <c r="D23" s="48"/>
      <c r="E23" s="48"/>
      <c r="F23" s="48"/>
      <c r="G23" s="61"/>
      <c r="H23" s="61"/>
      <c r="I23" s="48"/>
      <c r="J23" s="61"/>
      <c r="K23" s="61"/>
      <c r="L23" s="48"/>
      <c r="M23" s="60"/>
    </row>
    <row r="24" spans="1:13" ht="12" customHeight="1">
      <c r="A24" s="19" t="s">
        <v>21</v>
      </c>
      <c r="B24" s="62"/>
      <c r="C24" s="61">
        <v>9823</v>
      </c>
      <c r="D24" s="48"/>
      <c r="E24" s="48"/>
      <c r="F24" s="61">
        <v>9821</v>
      </c>
      <c r="G24" s="61"/>
      <c r="H24" s="61"/>
      <c r="I24" s="61">
        <f>51046/12</f>
        <v>4253.833333333333</v>
      </c>
      <c r="J24" s="61"/>
      <c r="K24" s="61"/>
      <c r="L24" s="61">
        <v>13602857724</v>
      </c>
      <c r="M24" s="60"/>
    </row>
    <row r="25" spans="1:13" ht="12" customHeight="1">
      <c r="A25" s="19" t="s">
        <v>22</v>
      </c>
      <c r="B25" s="62"/>
      <c r="C25" s="61">
        <v>8409</v>
      </c>
      <c r="D25" s="48"/>
      <c r="E25" s="48"/>
      <c r="F25" s="61">
        <v>8406</v>
      </c>
      <c r="G25" s="61"/>
      <c r="H25" s="61"/>
      <c r="I25" s="61">
        <f>43499/12</f>
        <v>3624.9166666666665</v>
      </c>
      <c r="J25" s="61"/>
      <c r="K25" s="61"/>
      <c r="L25" s="61">
        <v>12134444361</v>
      </c>
      <c r="M25" s="60"/>
    </row>
    <row r="26" spans="1:13" ht="12" customHeight="1">
      <c r="A26" s="19" t="s">
        <v>23</v>
      </c>
      <c r="B26" s="62"/>
      <c r="C26" s="61">
        <v>94800</v>
      </c>
      <c r="D26" s="48"/>
      <c r="E26" s="48"/>
      <c r="F26" s="61">
        <v>94685</v>
      </c>
      <c r="G26" s="61"/>
      <c r="H26" s="61"/>
      <c r="I26" s="61">
        <f>508216/12</f>
        <v>42351.333333333336</v>
      </c>
      <c r="J26" s="61"/>
      <c r="K26" s="61"/>
      <c r="L26" s="61">
        <v>157558534011</v>
      </c>
      <c r="M26" s="60"/>
    </row>
    <row r="27" spans="1:13" ht="12" customHeight="1">
      <c r="A27" s="19" t="s">
        <v>24</v>
      </c>
      <c r="B27" s="62"/>
      <c r="C27" s="61">
        <v>15406</v>
      </c>
      <c r="D27" s="48"/>
      <c r="E27" s="48"/>
      <c r="F27" s="61">
        <v>15396</v>
      </c>
      <c r="G27" s="61"/>
      <c r="H27" s="61"/>
      <c r="I27" s="61">
        <f>81300/12</f>
        <v>6775</v>
      </c>
      <c r="J27" s="61"/>
      <c r="K27" s="61"/>
      <c r="L27" s="61">
        <v>23946355872</v>
      </c>
      <c r="M27" s="60"/>
    </row>
    <row r="28" spans="1:13" ht="12" customHeight="1">
      <c r="A28" s="19" t="s">
        <v>25</v>
      </c>
      <c r="B28" s="62"/>
      <c r="C28" s="61">
        <v>6003</v>
      </c>
      <c r="D28" s="48"/>
      <c r="E28" s="48"/>
      <c r="F28" s="61">
        <v>6037</v>
      </c>
      <c r="G28" s="61"/>
      <c r="H28" s="61"/>
      <c r="I28" s="61">
        <f>29880/12</f>
        <v>2490</v>
      </c>
      <c r="J28" s="61"/>
      <c r="K28" s="61"/>
      <c r="L28" s="61">
        <v>6820175877</v>
      </c>
      <c r="M28" s="60"/>
    </row>
    <row r="29" spans="1:13" ht="12" customHeight="1">
      <c r="A29" s="19"/>
      <c r="B29" s="62"/>
      <c r="C29" s="48"/>
      <c r="D29" s="48"/>
      <c r="E29" s="48"/>
      <c r="F29" s="48"/>
      <c r="G29" s="61"/>
      <c r="H29" s="61"/>
      <c r="I29" s="48"/>
      <c r="J29" s="61"/>
      <c r="K29" s="61"/>
      <c r="L29" s="48"/>
      <c r="M29" s="60"/>
    </row>
    <row r="30" spans="1:13" ht="12" customHeight="1">
      <c r="A30" s="19" t="s">
        <v>26</v>
      </c>
      <c r="B30" s="62"/>
      <c r="C30" s="61">
        <v>3149</v>
      </c>
      <c r="D30" s="48"/>
      <c r="E30" s="48"/>
      <c r="F30" s="61">
        <v>3118</v>
      </c>
      <c r="G30" s="61"/>
      <c r="H30" s="61"/>
      <c r="I30" s="61">
        <f>15587/12</f>
        <v>1298.9166666666667</v>
      </c>
      <c r="J30" s="61"/>
      <c r="K30" s="61"/>
      <c r="L30" s="61">
        <v>3644737647</v>
      </c>
      <c r="M30" s="60"/>
    </row>
    <row r="31" spans="1:13" ht="12" customHeight="1">
      <c r="A31" s="19" t="s">
        <v>27</v>
      </c>
      <c r="B31" s="62"/>
      <c r="C31" s="61">
        <v>3541</v>
      </c>
      <c r="D31" s="48"/>
      <c r="E31" s="48"/>
      <c r="F31" s="61">
        <v>3547</v>
      </c>
      <c r="G31" s="61"/>
      <c r="H31" s="61"/>
      <c r="I31" s="61">
        <f>17263/12</f>
        <v>1438.5833333333333</v>
      </c>
      <c r="J31" s="61"/>
      <c r="K31" s="61"/>
      <c r="L31" s="61">
        <v>4171944399</v>
      </c>
      <c r="M31" s="60"/>
    </row>
    <row r="32" spans="1:13" ht="12" customHeight="1">
      <c r="A32" s="19" t="s">
        <v>28</v>
      </c>
      <c r="B32" s="62"/>
      <c r="C32" s="61">
        <v>2488</v>
      </c>
      <c r="D32" s="48"/>
      <c r="E32" s="48"/>
      <c r="F32" s="61">
        <v>2493</v>
      </c>
      <c r="G32" s="61"/>
      <c r="H32" s="61"/>
      <c r="I32" s="61">
        <f>12509/12</f>
        <v>1042.4166666666667</v>
      </c>
      <c r="J32" s="61"/>
      <c r="K32" s="61"/>
      <c r="L32" s="61">
        <v>2938999807</v>
      </c>
      <c r="M32" s="60"/>
    </row>
    <row r="33" spans="1:13" ht="12" customHeight="1">
      <c r="A33" s="19" t="s">
        <v>29</v>
      </c>
      <c r="B33" s="62"/>
      <c r="C33" s="61">
        <v>1534</v>
      </c>
      <c r="D33" s="48"/>
      <c r="E33" s="48"/>
      <c r="F33" s="61">
        <v>1539</v>
      </c>
      <c r="G33" s="61"/>
      <c r="H33" s="61"/>
      <c r="I33" s="61">
        <f>8157/12</f>
        <v>679.75</v>
      </c>
      <c r="J33" s="61"/>
      <c r="K33" s="61"/>
      <c r="L33" s="61">
        <v>2028467424</v>
      </c>
      <c r="M33" s="60"/>
    </row>
    <row r="34" spans="1:13" ht="12" customHeight="1">
      <c r="A34" s="19" t="s">
        <v>30</v>
      </c>
      <c r="B34" s="62"/>
      <c r="C34" s="61">
        <v>4263</v>
      </c>
      <c r="D34" s="48"/>
      <c r="E34" s="48"/>
      <c r="F34" s="61">
        <v>4262</v>
      </c>
      <c r="G34" s="61"/>
      <c r="H34" s="61"/>
      <c r="I34" s="61">
        <f>23170/12</f>
        <v>1930.8333333333333</v>
      </c>
      <c r="J34" s="61"/>
      <c r="K34" s="61"/>
      <c r="L34" s="61">
        <v>5775731919</v>
      </c>
      <c r="M34" s="60"/>
    </row>
    <row r="35" spans="1:13" ht="12" customHeight="1">
      <c r="A35" s="19"/>
      <c r="B35" s="62"/>
      <c r="C35" s="48"/>
      <c r="D35" s="48"/>
      <c r="E35" s="48"/>
      <c r="F35" s="48"/>
      <c r="G35" s="61"/>
      <c r="H35" s="61"/>
      <c r="I35" s="48"/>
      <c r="J35" s="61"/>
      <c r="K35" s="61"/>
      <c r="L35" s="48"/>
      <c r="M35" s="60"/>
    </row>
    <row r="36" spans="1:13" ht="12" customHeight="1">
      <c r="A36" s="19" t="s">
        <v>31</v>
      </c>
      <c r="B36" s="62"/>
      <c r="C36" s="61">
        <v>3803</v>
      </c>
      <c r="D36" s="48"/>
      <c r="E36" s="48"/>
      <c r="F36" s="61">
        <v>3797</v>
      </c>
      <c r="G36" s="61"/>
      <c r="H36" s="61"/>
      <c r="I36" s="61">
        <f>20240/12</f>
        <v>1686.6666666666667</v>
      </c>
      <c r="J36" s="61"/>
      <c r="K36" s="61"/>
      <c r="L36" s="61">
        <v>5122843912</v>
      </c>
      <c r="M36" s="60"/>
    </row>
    <row r="37" spans="1:13" ht="12" customHeight="1">
      <c r="A37" s="19" t="s">
        <v>32</v>
      </c>
      <c r="B37" s="62"/>
      <c r="C37" s="61">
        <v>7862</v>
      </c>
      <c r="D37" s="48"/>
      <c r="E37" s="48"/>
      <c r="F37" s="61">
        <v>7882</v>
      </c>
      <c r="G37" s="61"/>
      <c r="H37" s="61"/>
      <c r="I37" s="61">
        <f>41635/12</f>
        <v>3469.5833333333335</v>
      </c>
      <c r="J37" s="61"/>
      <c r="K37" s="61"/>
      <c r="L37" s="61">
        <v>10631304355</v>
      </c>
      <c r="M37" s="60"/>
    </row>
    <row r="38" spans="1:13" ht="12" customHeight="1">
      <c r="A38" s="19" t="s">
        <v>33</v>
      </c>
      <c r="B38" s="62"/>
      <c r="C38" s="61">
        <v>19086</v>
      </c>
      <c r="D38" s="48"/>
      <c r="E38" s="48"/>
      <c r="F38" s="61">
        <v>19092</v>
      </c>
      <c r="G38" s="61"/>
      <c r="H38" s="61"/>
      <c r="I38" s="61">
        <f>104366/12</f>
        <v>8697.1666666666661</v>
      </c>
      <c r="J38" s="61"/>
      <c r="K38" s="61"/>
      <c r="L38" s="61">
        <v>28435091554</v>
      </c>
      <c r="M38" s="60"/>
    </row>
    <row r="39" spans="1:13" ht="12" customHeight="1">
      <c r="A39" s="19" t="s">
        <v>34</v>
      </c>
      <c r="B39" s="62"/>
      <c r="C39" s="61">
        <v>3400</v>
      </c>
      <c r="D39" s="48"/>
      <c r="E39" s="48"/>
      <c r="F39" s="61">
        <v>3380</v>
      </c>
      <c r="G39" s="61"/>
      <c r="H39" s="61"/>
      <c r="I39" s="61">
        <f>17716/12</f>
        <v>1476.3333333333333</v>
      </c>
      <c r="J39" s="61"/>
      <c r="K39" s="61"/>
      <c r="L39" s="61">
        <v>4350449043</v>
      </c>
      <c r="M39" s="60"/>
    </row>
    <row r="40" spans="1:13" ht="12" customHeight="1">
      <c r="A40" s="19" t="s">
        <v>35</v>
      </c>
      <c r="B40" s="62"/>
      <c r="C40" s="61">
        <v>2900</v>
      </c>
      <c r="D40" s="48"/>
      <c r="E40" s="48"/>
      <c r="F40" s="61">
        <v>2864</v>
      </c>
      <c r="G40" s="61"/>
      <c r="H40" s="61"/>
      <c r="I40" s="61">
        <f>15236/12</f>
        <v>1269.6666666666667</v>
      </c>
      <c r="J40" s="61"/>
      <c r="K40" s="61"/>
      <c r="L40" s="61">
        <v>3886663948</v>
      </c>
      <c r="M40" s="60"/>
    </row>
    <row r="41" spans="1:13" ht="12" customHeight="1">
      <c r="A41" s="19"/>
      <c r="B41" s="62"/>
      <c r="C41" s="48"/>
      <c r="D41" s="48"/>
      <c r="E41" s="48"/>
      <c r="F41" s="48"/>
      <c r="G41" s="61"/>
      <c r="H41" s="61"/>
      <c r="I41" s="48"/>
      <c r="J41" s="61"/>
      <c r="K41" s="61"/>
      <c r="L41" s="48"/>
      <c r="M41" s="60"/>
    </row>
    <row r="42" spans="1:13" ht="12" customHeight="1">
      <c r="A42" s="19" t="s">
        <v>36</v>
      </c>
      <c r="B42" s="62"/>
      <c r="C42" s="61">
        <v>6196</v>
      </c>
      <c r="D42" s="48"/>
      <c r="E42" s="48"/>
      <c r="F42" s="61">
        <v>6183</v>
      </c>
      <c r="G42" s="61"/>
      <c r="H42" s="61"/>
      <c r="I42" s="61">
        <f>31908/12</f>
        <v>2659</v>
      </c>
      <c r="J42" s="61"/>
      <c r="K42" s="61"/>
      <c r="L42" s="61">
        <v>8670643378</v>
      </c>
      <c r="M42" s="60"/>
    </row>
    <row r="43" spans="1:13" ht="12" customHeight="1">
      <c r="A43" s="19" t="s">
        <v>37</v>
      </c>
      <c r="B43" s="62"/>
      <c r="C43" s="61">
        <v>25145</v>
      </c>
      <c r="D43" s="48"/>
      <c r="E43" s="48"/>
      <c r="F43" s="61">
        <v>25118</v>
      </c>
      <c r="G43" s="61"/>
      <c r="H43" s="61"/>
      <c r="I43" s="61">
        <f>134257/12</f>
        <v>11188.083333333334</v>
      </c>
      <c r="J43" s="61"/>
      <c r="K43" s="61"/>
      <c r="L43" s="61">
        <v>37675774179</v>
      </c>
      <c r="M43" s="60"/>
    </row>
    <row r="44" spans="1:13" ht="12" customHeight="1">
      <c r="A44" s="19" t="s">
        <v>38</v>
      </c>
      <c r="B44" s="62"/>
      <c r="C44" s="61">
        <v>10259</v>
      </c>
      <c r="D44" s="48"/>
      <c r="E44" s="48"/>
      <c r="F44" s="61">
        <v>10238</v>
      </c>
      <c r="G44" s="61"/>
      <c r="H44" s="61"/>
      <c r="I44" s="61">
        <f>55841/12</f>
        <v>4653.416666666667</v>
      </c>
      <c r="J44" s="61"/>
      <c r="K44" s="61"/>
      <c r="L44" s="61">
        <v>14622524169</v>
      </c>
      <c r="M44" s="60"/>
    </row>
    <row r="45" spans="1:13" ht="12" customHeight="1">
      <c r="A45" s="19" t="s">
        <v>39</v>
      </c>
      <c r="B45" s="62"/>
      <c r="C45" s="61">
        <v>1780</v>
      </c>
      <c r="D45" s="48"/>
      <c r="E45" s="48"/>
      <c r="F45" s="61">
        <v>1775</v>
      </c>
      <c r="G45" s="61"/>
      <c r="H45" s="61"/>
      <c r="I45" s="61">
        <f>9382/12</f>
        <v>781.83333333333337</v>
      </c>
      <c r="J45" s="61"/>
      <c r="K45" s="61"/>
      <c r="L45" s="61">
        <v>2536552773</v>
      </c>
      <c r="M45" s="60"/>
    </row>
    <row r="46" spans="1:13" ht="12" customHeight="1">
      <c r="A46" s="19" t="s">
        <v>40</v>
      </c>
      <c r="B46" s="62"/>
      <c r="C46" s="61">
        <v>1462</v>
      </c>
      <c r="D46" s="48"/>
      <c r="E46" s="48"/>
      <c r="F46" s="61">
        <v>1469</v>
      </c>
      <c r="G46" s="61"/>
      <c r="H46" s="61"/>
      <c r="I46" s="61">
        <f>7587/12</f>
        <v>632.25</v>
      </c>
      <c r="J46" s="61"/>
      <c r="K46" s="61"/>
      <c r="L46" s="61">
        <v>1812217614</v>
      </c>
      <c r="M46" s="60"/>
    </row>
    <row r="47" spans="1:13" ht="12" customHeight="1">
      <c r="A47" s="19"/>
      <c r="B47" s="62"/>
      <c r="C47" s="48"/>
      <c r="D47" s="48"/>
      <c r="E47" s="48"/>
      <c r="F47" s="48"/>
      <c r="G47" s="61"/>
      <c r="H47" s="61"/>
      <c r="I47" s="48"/>
      <c r="J47" s="61"/>
      <c r="K47" s="61"/>
      <c r="L47" s="48"/>
      <c r="M47" s="60"/>
    </row>
    <row r="48" spans="1:13" ht="12" customHeight="1">
      <c r="A48" s="19" t="s">
        <v>41</v>
      </c>
      <c r="B48" s="62"/>
      <c r="C48" s="61">
        <v>1822</v>
      </c>
      <c r="D48" s="48"/>
      <c r="E48" s="48"/>
      <c r="F48" s="61">
        <v>1807</v>
      </c>
      <c r="G48" s="61"/>
      <c r="H48" s="61"/>
      <c r="I48" s="61">
        <f>9464/12</f>
        <v>788.66666666666663</v>
      </c>
      <c r="J48" s="61"/>
      <c r="K48" s="61"/>
      <c r="L48" s="61">
        <v>1948770199</v>
      </c>
      <c r="M48" s="60"/>
    </row>
    <row r="49" spans="1:13" ht="12" customHeight="1">
      <c r="A49" s="19" t="s">
        <v>42</v>
      </c>
      <c r="B49" s="62"/>
      <c r="C49" s="61">
        <v>2271</v>
      </c>
      <c r="D49" s="48"/>
      <c r="E49" s="48"/>
      <c r="F49" s="61">
        <v>2287</v>
      </c>
      <c r="G49" s="61"/>
      <c r="H49" s="61"/>
      <c r="I49" s="61">
        <f>10549/12</f>
        <v>879.08333333333337</v>
      </c>
      <c r="J49" s="61"/>
      <c r="K49" s="61"/>
      <c r="L49" s="61">
        <v>2309631514</v>
      </c>
      <c r="M49" s="60"/>
    </row>
    <row r="50" spans="1:13" ht="12" customHeight="1">
      <c r="A50" s="19" t="s">
        <v>43</v>
      </c>
      <c r="B50" s="62"/>
      <c r="C50" s="61">
        <v>5227</v>
      </c>
      <c r="D50" s="48"/>
      <c r="E50" s="48"/>
      <c r="F50" s="61">
        <v>5189</v>
      </c>
      <c r="G50" s="61"/>
      <c r="H50" s="61"/>
      <c r="I50" s="61">
        <f>27001/12</f>
        <v>2250.0833333333335</v>
      </c>
      <c r="J50" s="61"/>
      <c r="K50" s="61"/>
      <c r="L50" s="61">
        <v>6451581705</v>
      </c>
      <c r="M50" s="60"/>
    </row>
    <row r="51" spans="1:13" ht="12" customHeight="1">
      <c r="A51" s="19" t="s">
        <v>44</v>
      </c>
      <c r="B51" s="62"/>
      <c r="C51" s="61">
        <v>7626</v>
      </c>
      <c r="D51" s="48"/>
      <c r="E51" s="48"/>
      <c r="F51" s="61">
        <v>7649</v>
      </c>
      <c r="G51" s="61"/>
      <c r="H51" s="61"/>
      <c r="I51" s="61">
        <f>36988/12</f>
        <v>3082.3333333333335</v>
      </c>
      <c r="J51" s="61"/>
      <c r="K51" s="61"/>
      <c r="L51" s="61">
        <v>9113950259</v>
      </c>
      <c r="M51" s="60"/>
    </row>
    <row r="52" spans="1:13" ht="12" customHeight="1">
      <c r="A52" s="19" t="s">
        <v>45</v>
      </c>
      <c r="B52" s="62"/>
      <c r="C52" s="61">
        <v>3555</v>
      </c>
      <c r="D52" s="48"/>
      <c r="E52" s="48"/>
      <c r="F52" s="61">
        <v>3546</v>
      </c>
      <c r="G52" s="61"/>
      <c r="H52" s="61"/>
      <c r="I52" s="61">
        <f>17857/12</f>
        <v>1488.0833333333333</v>
      </c>
      <c r="J52" s="61"/>
      <c r="K52" s="61"/>
      <c r="L52" s="61">
        <v>4193490897</v>
      </c>
      <c r="M52" s="60"/>
    </row>
    <row r="53" spans="1:13" ht="12" customHeight="1">
      <c r="A53" s="19"/>
      <c r="B53" s="62"/>
      <c r="C53" s="48"/>
      <c r="D53" s="48"/>
      <c r="E53" s="48"/>
      <c r="F53" s="48"/>
      <c r="G53" s="61"/>
      <c r="H53" s="61"/>
      <c r="I53" s="48"/>
      <c r="J53" s="61"/>
      <c r="K53" s="61"/>
      <c r="L53" s="48"/>
      <c r="M53" s="60"/>
    </row>
    <row r="54" spans="1:13" ht="12" customHeight="1">
      <c r="A54" s="19" t="s">
        <v>46</v>
      </c>
      <c r="B54" s="62"/>
      <c r="C54" s="61">
        <v>1718</v>
      </c>
      <c r="D54" s="48"/>
      <c r="E54" s="48"/>
      <c r="F54" s="61">
        <v>1699</v>
      </c>
      <c r="G54" s="61"/>
      <c r="H54" s="61"/>
      <c r="I54" s="61">
        <f>9072/12</f>
        <v>756</v>
      </c>
      <c r="J54" s="61"/>
      <c r="K54" s="61"/>
      <c r="L54" s="61">
        <v>2143661985</v>
      </c>
      <c r="M54" s="60"/>
    </row>
    <row r="55" spans="1:13" ht="12" customHeight="1">
      <c r="A55" s="19" t="s">
        <v>47</v>
      </c>
      <c r="B55" s="62"/>
      <c r="C55" s="61">
        <v>2621</v>
      </c>
      <c r="D55" s="48"/>
      <c r="E55" s="48"/>
      <c r="F55" s="61">
        <v>2615</v>
      </c>
      <c r="G55" s="61"/>
      <c r="H55" s="61"/>
      <c r="I55" s="61">
        <f>12697/12</f>
        <v>1058.0833333333333</v>
      </c>
      <c r="J55" s="61"/>
      <c r="K55" s="61"/>
      <c r="L55" s="61">
        <v>3053225510</v>
      </c>
      <c r="M55" s="60"/>
    </row>
    <row r="56" spans="1:13" ht="12" customHeight="1">
      <c r="A56" s="19" t="s">
        <v>48</v>
      </c>
      <c r="B56" s="62"/>
      <c r="C56" s="61">
        <v>2880</v>
      </c>
      <c r="D56" s="48"/>
      <c r="E56" s="48"/>
      <c r="F56" s="61">
        <v>2893</v>
      </c>
      <c r="G56" s="61"/>
      <c r="H56" s="61"/>
      <c r="I56" s="61">
        <f>14875/12</f>
        <v>1239.5833333333333</v>
      </c>
      <c r="J56" s="61"/>
      <c r="K56" s="61"/>
      <c r="L56" s="61">
        <v>3370165399</v>
      </c>
      <c r="M56" s="60"/>
    </row>
    <row r="57" spans="1:13" ht="12" customHeight="1">
      <c r="A57" s="19" t="s">
        <v>49</v>
      </c>
      <c r="B57" s="62"/>
      <c r="C57" s="61">
        <v>1854</v>
      </c>
      <c r="D57" s="48"/>
      <c r="E57" s="48"/>
      <c r="F57" s="61">
        <v>1858</v>
      </c>
      <c r="G57" s="61"/>
      <c r="H57" s="61"/>
      <c r="I57" s="61">
        <f>9322/12</f>
        <v>776.83333333333337</v>
      </c>
      <c r="J57" s="61"/>
      <c r="K57" s="61"/>
      <c r="L57" s="61">
        <v>2071691306</v>
      </c>
      <c r="M57" s="60"/>
    </row>
    <row r="58" spans="1:13" ht="12" customHeight="1">
      <c r="A58" s="19" t="s">
        <v>50</v>
      </c>
      <c r="B58" s="62"/>
      <c r="C58" s="61">
        <v>14029</v>
      </c>
      <c r="D58" s="48"/>
      <c r="E58" s="48"/>
      <c r="F58" s="61">
        <v>13980</v>
      </c>
      <c r="G58" s="61"/>
      <c r="H58" s="61"/>
      <c r="I58" s="61">
        <f>71250/12</f>
        <v>5937.5</v>
      </c>
      <c r="J58" s="61"/>
      <c r="K58" s="61"/>
      <c r="L58" s="61">
        <v>17644060892</v>
      </c>
      <c r="M58" s="60"/>
    </row>
    <row r="59" spans="1:13" ht="12" customHeight="1">
      <c r="A59" s="19"/>
      <c r="B59" s="62"/>
      <c r="C59" s="61"/>
      <c r="D59" s="48"/>
      <c r="E59" s="48"/>
      <c r="F59" s="61"/>
      <c r="G59" s="61"/>
      <c r="H59" s="61"/>
      <c r="I59" s="61"/>
      <c r="J59" s="61"/>
      <c r="K59" s="61"/>
      <c r="L59" s="61"/>
      <c r="M59" s="60"/>
    </row>
    <row r="60" spans="1:13" ht="12" customHeight="1">
      <c r="A60" s="19" t="s">
        <v>51</v>
      </c>
      <c r="B60" s="62"/>
      <c r="C60" s="61">
        <v>2389</v>
      </c>
      <c r="D60" s="48"/>
      <c r="E60" s="48"/>
      <c r="F60" s="61">
        <v>2374</v>
      </c>
      <c r="G60" s="61"/>
      <c r="H60" s="61"/>
      <c r="I60" s="61">
        <f>11582/12</f>
        <v>965.16666666666663</v>
      </c>
      <c r="J60" s="61"/>
      <c r="K60" s="61"/>
      <c r="L60" s="61">
        <v>2563571204</v>
      </c>
      <c r="M60" s="60"/>
    </row>
    <row r="61" spans="1:13" ht="12" customHeight="1">
      <c r="A61" s="19" t="s">
        <v>52</v>
      </c>
      <c r="B61" s="62"/>
      <c r="C61" s="61">
        <v>3383</v>
      </c>
      <c r="D61" s="48"/>
      <c r="E61" s="48"/>
      <c r="F61" s="61">
        <v>3360</v>
      </c>
      <c r="G61" s="61"/>
      <c r="H61" s="61"/>
      <c r="I61" s="61">
        <f>15190/12</f>
        <v>1265.8333333333333</v>
      </c>
      <c r="J61" s="61"/>
      <c r="K61" s="61"/>
      <c r="L61" s="61">
        <v>3383560806</v>
      </c>
      <c r="M61" s="60"/>
    </row>
    <row r="62" spans="1:13" ht="12" customHeight="1">
      <c r="A62" s="19" t="s">
        <v>53</v>
      </c>
      <c r="B62" s="62"/>
      <c r="C62" s="61">
        <v>4839</v>
      </c>
      <c r="D62" s="48"/>
      <c r="E62" s="48"/>
      <c r="F62" s="61">
        <v>4800</v>
      </c>
      <c r="G62" s="61"/>
      <c r="H62" s="61"/>
      <c r="I62" s="61">
        <f>22474/12</f>
        <v>1872.8333333333333</v>
      </c>
      <c r="J62" s="61"/>
      <c r="K62" s="61"/>
      <c r="L62" s="61">
        <v>5143437285</v>
      </c>
      <c r="M62" s="60"/>
    </row>
    <row r="63" spans="1:13" ht="12" customHeight="1">
      <c r="A63" s="19" t="s">
        <v>54</v>
      </c>
      <c r="B63" s="62"/>
      <c r="C63" s="61">
        <v>2726</v>
      </c>
      <c r="D63" s="48"/>
      <c r="E63" s="48"/>
      <c r="F63" s="61">
        <v>2744</v>
      </c>
      <c r="G63" s="61"/>
      <c r="H63" s="61"/>
      <c r="I63" s="61">
        <f>13467/12</f>
        <v>1122.25</v>
      </c>
      <c r="J63" s="61"/>
      <c r="K63" s="61"/>
      <c r="L63" s="61">
        <v>3017523263</v>
      </c>
      <c r="M63" s="60"/>
    </row>
    <row r="64" spans="1:13" ht="12" customHeight="1">
      <c r="A64" s="19" t="s">
        <v>55</v>
      </c>
      <c r="B64" s="62"/>
      <c r="C64" s="61">
        <v>2949</v>
      </c>
      <c r="D64" s="48"/>
      <c r="E64" s="48"/>
      <c r="F64" s="61">
        <v>2980</v>
      </c>
      <c r="G64" s="61"/>
      <c r="H64" s="61"/>
      <c r="I64" s="61">
        <f>13783/12</f>
        <v>1148.5833333333333</v>
      </c>
      <c r="J64" s="61"/>
      <c r="K64" s="61"/>
      <c r="L64" s="61">
        <v>2845492959</v>
      </c>
      <c r="M64" s="60"/>
    </row>
    <row r="65" spans="1:13" ht="12" customHeight="1">
      <c r="A65" s="19"/>
      <c r="B65" s="62"/>
      <c r="C65" s="61"/>
      <c r="D65" s="48"/>
      <c r="E65" s="48"/>
      <c r="F65" s="61"/>
      <c r="G65" s="61"/>
      <c r="H65" s="61"/>
      <c r="I65" s="61"/>
      <c r="J65" s="61"/>
      <c r="K65" s="61"/>
      <c r="L65" s="61"/>
      <c r="M65" s="60"/>
    </row>
    <row r="66" spans="1:13" ht="12" customHeight="1">
      <c r="A66" s="19" t="s">
        <v>56</v>
      </c>
      <c r="B66" s="62"/>
      <c r="C66" s="61">
        <v>3891</v>
      </c>
      <c r="D66" s="48"/>
      <c r="E66" s="48"/>
      <c r="F66" s="61">
        <v>3904</v>
      </c>
      <c r="G66" s="61"/>
      <c r="H66" s="61"/>
      <c r="I66" s="61">
        <f>20420/12</f>
        <v>1701.6666666666667</v>
      </c>
      <c r="J66" s="61"/>
      <c r="K66" s="61"/>
      <c r="L66" s="61">
        <v>4171428876</v>
      </c>
      <c r="M66" s="60"/>
    </row>
    <row r="67" spans="1:13" ht="12" customHeight="1">
      <c r="A67" s="19" t="s">
        <v>57</v>
      </c>
      <c r="B67" s="62"/>
      <c r="C67" s="61">
        <v>5617</v>
      </c>
      <c r="D67" s="48"/>
      <c r="E67" s="48"/>
      <c r="F67" s="61">
        <v>5587</v>
      </c>
      <c r="G67" s="61"/>
      <c r="H67" s="61"/>
      <c r="I67" s="61">
        <f>28148/12</f>
        <v>2345.6666666666665</v>
      </c>
      <c r="J67" s="61"/>
      <c r="K67" s="61"/>
      <c r="L67" s="61">
        <v>5747462583</v>
      </c>
      <c r="M67" s="60"/>
    </row>
    <row r="68" spans="1:13" ht="16.149999999999999" customHeight="1">
      <c r="A68" s="49"/>
      <c r="B68" s="59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7"/>
    </row>
    <row r="69" spans="1:13" ht="5.0999999999999996" customHeight="1">
      <c r="A69" s="53"/>
    </row>
    <row r="70" spans="1:13" ht="20.45" customHeight="1">
      <c r="A70" s="85" t="s">
        <v>63</v>
      </c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</row>
    <row r="71" spans="1:13" ht="20.45" customHeight="1">
      <c r="A71" s="85" t="s">
        <v>64</v>
      </c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</row>
    <row r="72" spans="1:13" ht="11.45" customHeight="1">
      <c r="A72" s="53"/>
    </row>
    <row r="73" spans="1:13" ht="11.45" customHeight="1">
      <c r="A73" s="53"/>
    </row>
    <row r="74" spans="1:13" ht="11.45" customHeight="1">
      <c r="A74" s="53"/>
    </row>
    <row r="75" spans="1:13" ht="11.45" customHeight="1">
      <c r="A75" s="53"/>
    </row>
    <row r="76" spans="1:13" ht="13.15" customHeight="1">
      <c r="A76" s="53"/>
    </row>
    <row r="77" spans="1:13" ht="10.9" customHeight="1">
      <c r="A77" s="53"/>
    </row>
    <row r="78" spans="1:13" ht="10.9" customHeight="1">
      <c r="A78" s="53"/>
    </row>
    <row r="79" spans="1:13" ht="15" customHeight="1">
      <c r="A79" s="56"/>
    </row>
  </sheetData>
  <mergeCells count="4">
    <mergeCell ref="A3:M3"/>
    <mergeCell ref="K4:M4"/>
    <mergeCell ref="A70:M70"/>
    <mergeCell ref="A71:M71"/>
  </mergeCells>
  <phoneticPr fontId="9"/>
  <printOptions gridLinesSet="0"/>
  <pageMargins left="0.88" right="0.31" top="0.44" bottom="0.56999999999999995" header="0.39" footer="0.34"/>
  <pageSetup paperSize="9" scale="90" orientation="portrait" horizontalDpi="4294967292" verticalDpi="4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7">
    <pageSetUpPr fitToPage="1"/>
  </sheetPr>
  <dimension ref="A1:P81"/>
  <sheetViews>
    <sheetView view="pageBreakPreview" topLeftCell="A56" zoomScaleNormal="100" zoomScaleSheetLayoutView="100" workbookViewId="0">
      <selection activeCell="I11" sqref="I11"/>
    </sheetView>
  </sheetViews>
  <sheetFormatPr defaultColWidth="8.875" defaultRowHeight="13.5"/>
  <cols>
    <col min="1" max="1" width="12" style="1" customWidth="1"/>
    <col min="2" max="2" width="2" style="1" customWidth="1"/>
    <col min="3" max="3" width="14.75" style="1" customWidth="1"/>
    <col min="4" max="5" width="2" style="1" customWidth="1"/>
    <col min="6" max="6" width="14.75" style="1" customWidth="1"/>
    <col min="7" max="8" width="2" style="1" customWidth="1"/>
    <col min="9" max="9" width="14.75" style="1" customWidth="1"/>
    <col min="10" max="10" width="2.5" style="1" customWidth="1"/>
    <col min="11" max="11" width="2" style="1" customWidth="1"/>
    <col min="12" max="12" width="14.75" style="1" customWidth="1"/>
    <col min="13" max="14" width="2" style="1" customWidth="1"/>
    <col min="15" max="15" width="14.75" style="1" customWidth="1"/>
    <col min="16" max="16" width="2.5" style="1" customWidth="1"/>
    <col min="17" max="16384" width="8.875" style="1"/>
  </cols>
  <sheetData>
    <row r="1" spans="1:16" ht="11.25" customHeight="1">
      <c r="K1" s="2"/>
    </row>
    <row r="2" spans="1:16" ht="29.45" customHeight="1">
      <c r="A2" s="3" t="s">
        <v>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9.899999999999999" customHeight="1">
      <c r="A3" s="4" t="s">
        <v>70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600000000000001" customHeight="1">
      <c r="N4" s="84">
        <v>29</v>
      </c>
      <c r="O4" s="84"/>
      <c r="P4" s="84"/>
    </row>
    <row r="5" spans="1:16" ht="18" customHeight="1">
      <c r="A5" s="5"/>
      <c r="B5" s="6"/>
      <c r="C5" s="88" t="s">
        <v>71</v>
      </c>
      <c r="D5" s="88"/>
      <c r="E5" s="88"/>
      <c r="F5" s="88"/>
      <c r="G5" s="7"/>
      <c r="H5" s="8"/>
      <c r="I5" s="9"/>
      <c r="J5" s="10" t="s">
        <v>72</v>
      </c>
      <c r="K5" s="11"/>
      <c r="L5" s="88" t="s">
        <v>73</v>
      </c>
      <c r="M5" s="88"/>
      <c r="N5" s="88"/>
      <c r="O5" s="88"/>
      <c r="P5" s="10" t="s">
        <v>5</v>
      </c>
    </row>
    <row r="6" spans="1:16" ht="18" customHeight="1">
      <c r="A6" s="12"/>
      <c r="B6" s="13"/>
      <c r="C6" s="89"/>
      <c r="D6" s="89"/>
      <c r="E6" s="89"/>
      <c r="F6" s="89"/>
      <c r="G6" s="14"/>
      <c r="H6" s="15"/>
      <c r="I6" s="16" t="s">
        <v>74</v>
      </c>
      <c r="J6" s="17"/>
      <c r="K6" s="18"/>
      <c r="L6" s="89"/>
      <c r="M6" s="89"/>
      <c r="N6" s="89"/>
      <c r="O6" s="89"/>
      <c r="P6" s="17"/>
    </row>
    <row r="7" spans="1:16" ht="18" customHeight="1">
      <c r="A7" s="19" t="s">
        <v>3</v>
      </c>
      <c r="B7" s="20"/>
      <c r="C7" s="21"/>
      <c r="D7" s="22"/>
      <c r="E7" s="20"/>
      <c r="F7" s="21"/>
      <c r="G7" s="22" t="s">
        <v>4</v>
      </c>
      <c r="H7" s="20"/>
      <c r="I7" s="23"/>
      <c r="J7" s="24"/>
      <c r="K7" s="25"/>
      <c r="L7" s="26"/>
      <c r="M7" s="27"/>
      <c r="N7" s="28"/>
      <c r="O7" s="26"/>
      <c r="P7" s="27"/>
    </row>
    <row r="8" spans="1:16" s="34" customFormat="1" ht="18" customHeight="1">
      <c r="A8" s="29"/>
      <c r="B8" s="30"/>
      <c r="C8" s="31" t="s">
        <v>75</v>
      </c>
      <c r="D8" s="32"/>
      <c r="E8" s="30"/>
      <c r="F8" s="31" t="s">
        <v>76</v>
      </c>
      <c r="G8" s="32"/>
      <c r="H8" s="30"/>
      <c r="I8" s="16" t="s">
        <v>77</v>
      </c>
      <c r="J8" s="33"/>
      <c r="K8" s="30"/>
      <c r="L8" s="31" t="s">
        <v>75</v>
      </c>
      <c r="M8" s="33"/>
      <c r="N8" s="32"/>
      <c r="O8" s="31" t="s">
        <v>76</v>
      </c>
      <c r="P8" s="33"/>
    </row>
    <row r="9" spans="1:16" s="42" customFormat="1" ht="18" customHeight="1">
      <c r="A9" s="35"/>
      <c r="B9" s="36"/>
      <c r="C9" s="37"/>
      <c r="D9" s="38"/>
      <c r="E9" s="36"/>
      <c r="F9" s="39"/>
      <c r="G9" s="38"/>
      <c r="H9" s="36"/>
      <c r="I9" s="39"/>
      <c r="J9" s="40"/>
      <c r="K9" s="36"/>
      <c r="L9" s="37"/>
      <c r="M9" s="41"/>
      <c r="N9" s="39"/>
      <c r="O9" s="39"/>
      <c r="P9" s="41"/>
    </row>
    <row r="10" spans="1:16">
      <c r="A10" s="12"/>
      <c r="B10" s="43"/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6"/>
    </row>
    <row r="11" spans="1:16" ht="12" customHeight="1">
      <c r="A11" s="19" t="s">
        <v>10</v>
      </c>
      <c r="B11" s="43"/>
      <c r="C11" s="47">
        <v>0</v>
      </c>
      <c r="D11" s="48"/>
      <c r="E11" s="48"/>
      <c r="F11" s="47">
        <v>0</v>
      </c>
      <c r="G11" s="48"/>
      <c r="H11" s="45"/>
      <c r="I11" s="47">
        <v>477376202227</v>
      </c>
      <c r="J11" s="45"/>
      <c r="K11" s="45"/>
      <c r="L11" s="47">
        <v>15747</v>
      </c>
      <c r="M11" s="45"/>
      <c r="N11" s="45"/>
      <c r="O11" s="47">
        <v>4991033123</v>
      </c>
      <c r="P11" s="46"/>
    </row>
    <row r="12" spans="1:16" ht="12" customHeight="1">
      <c r="A12" s="19"/>
      <c r="B12" s="43"/>
      <c r="C12" s="48"/>
      <c r="D12" s="48"/>
      <c r="E12" s="48"/>
      <c r="F12" s="48"/>
      <c r="G12" s="48"/>
      <c r="H12" s="45"/>
      <c r="I12" s="48"/>
      <c r="J12" s="45"/>
      <c r="K12" s="45"/>
      <c r="L12" s="48"/>
      <c r="M12" s="45"/>
      <c r="N12" s="45"/>
      <c r="O12" s="48"/>
      <c r="P12" s="46"/>
    </row>
    <row r="13" spans="1:16" ht="12" customHeight="1">
      <c r="A13" s="19" t="s">
        <v>11</v>
      </c>
      <c r="B13" s="43"/>
      <c r="C13" s="47">
        <v>0</v>
      </c>
      <c r="D13" s="48"/>
      <c r="E13" s="48"/>
      <c r="F13" s="47">
        <v>0</v>
      </c>
      <c r="G13" s="48"/>
      <c r="H13" s="45"/>
      <c r="I13" s="47">
        <v>9712569708</v>
      </c>
      <c r="J13" s="45"/>
      <c r="K13" s="45"/>
      <c r="L13" s="47">
        <v>406</v>
      </c>
      <c r="M13" s="45"/>
      <c r="N13" s="45"/>
      <c r="O13" s="47">
        <v>118128795</v>
      </c>
      <c r="P13" s="46"/>
    </row>
    <row r="14" spans="1:16" ht="12" customHeight="1">
      <c r="A14" s="19" t="s">
        <v>12</v>
      </c>
      <c r="B14" s="43"/>
      <c r="C14" s="47">
        <v>0</v>
      </c>
      <c r="D14" s="48"/>
      <c r="E14" s="48"/>
      <c r="F14" s="47">
        <v>0</v>
      </c>
      <c r="G14" s="48"/>
      <c r="H14" s="45"/>
      <c r="I14" s="47">
        <v>2426101585</v>
      </c>
      <c r="J14" s="45"/>
      <c r="K14" s="45"/>
      <c r="L14" s="47">
        <v>113</v>
      </c>
      <c r="M14" s="45"/>
      <c r="N14" s="45"/>
      <c r="O14" s="47">
        <v>29984250</v>
      </c>
      <c r="P14" s="46"/>
    </row>
    <row r="15" spans="1:16" ht="12" customHeight="1">
      <c r="A15" s="19" t="s">
        <v>13</v>
      </c>
      <c r="B15" s="43"/>
      <c r="C15" s="47">
        <v>0</v>
      </c>
      <c r="D15" s="48"/>
      <c r="E15" s="48"/>
      <c r="F15" s="47">
        <v>0</v>
      </c>
      <c r="G15" s="48"/>
      <c r="H15" s="45"/>
      <c r="I15" s="47">
        <v>2710980511</v>
      </c>
      <c r="J15" s="45"/>
      <c r="K15" s="45"/>
      <c r="L15" s="47">
        <v>139</v>
      </c>
      <c r="M15" s="45"/>
      <c r="N15" s="45"/>
      <c r="O15" s="47">
        <v>34990650</v>
      </c>
      <c r="P15" s="46"/>
    </row>
    <row r="16" spans="1:16" ht="12" customHeight="1">
      <c r="A16" s="19" t="s">
        <v>14</v>
      </c>
      <c r="B16" s="43"/>
      <c r="C16" s="47">
        <v>0</v>
      </c>
      <c r="D16" s="48"/>
      <c r="E16" s="48"/>
      <c r="F16" s="47">
        <v>0</v>
      </c>
      <c r="G16" s="48"/>
      <c r="H16" s="45"/>
      <c r="I16" s="47">
        <v>6229272303</v>
      </c>
      <c r="J16" s="45"/>
      <c r="K16" s="45"/>
      <c r="L16" s="47">
        <v>265</v>
      </c>
      <c r="M16" s="45"/>
      <c r="N16" s="45"/>
      <c r="O16" s="47">
        <v>69285724</v>
      </c>
      <c r="P16" s="46"/>
    </row>
    <row r="17" spans="1:16" ht="12" customHeight="1">
      <c r="A17" s="19" t="s">
        <v>15</v>
      </c>
      <c r="B17" s="43"/>
      <c r="C17" s="47">
        <v>0</v>
      </c>
      <c r="D17" s="48"/>
      <c r="E17" s="48"/>
      <c r="F17" s="47">
        <v>0</v>
      </c>
      <c r="G17" s="48"/>
      <c r="H17" s="45"/>
      <c r="I17" s="47">
        <v>2166698109</v>
      </c>
      <c r="J17" s="45"/>
      <c r="K17" s="45"/>
      <c r="L17" s="47">
        <v>108</v>
      </c>
      <c r="M17" s="45"/>
      <c r="N17" s="45"/>
      <c r="O17" s="47">
        <v>27481063</v>
      </c>
      <c r="P17" s="46"/>
    </row>
    <row r="18" spans="1:16" ht="12" customHeight="1">
      <c r="A18" s="19"/>
      <c r="B18" s="43"/>
      <c r="C18" s="48"/>
      <c r="D18" s="48"/>
      <c r="E18" s="48"/>
      <c r="F18" s="48"/>
      <c r="G18" s="48"/>
      <c r="H18" s="45"/>
      <c r="I18" s="48"/>
      <c r="J18" s="45"/>
      <c r="K18" s="45"/>
      <c r="L18" s="48"/>
      <c r="M18" s="45"/>
      <c r="N18" s="45"/>
      <c r="O18" s="48"/>
      <c r="P18" s="46"/>
    </row>
    <row r="19" spans="1:16" ht="12" customHeight="1">
      <c r="A19" s="19" t="s">
        <v>16</v>
      </c>
      <c r="B19" s="43"/>
      <c r="C19" s="47">
        <v>0</v>
      </c>
      <c r="D19" s="48"/>
      <c r="E19" s="48"/>
      <c r="F19" s="47">
        <v>0</v>
      </c>
      <c r="G19" s="48"/>
      <c r="H19" s="45"/>
      <c r="I19" s="47">
        <v>2837540568</v>
      </c>
      <c r="J19" s="45"/>
      <c r="K19" s="45"/>
      <c r="L19" s="47">
        <v>134</v>
      </c>
      <c r="M19" s="45"/>
      <c r="N19" s="45"/>
      <c r="O19" s="47">
        <v>32224247</v>
      </c>
      <c r="P19" s="46"/>
    </row>
    <row r="20" spans="1:16" ht="12" customHeight="1">
      <c r="A20" s="19" t="s">
        <v>17</v>
      </c>
      <c r="B20" s="43"/>
      <c r="C20" s="47">
        <v>0</v>
      </c>
      <c r="D20" s="48"/>
      <c r="E20" s="48"/>
      <c r="F20" s="47">
        <v>0</v>
      </c>
      <c r="G20" s="48"/>
      <c r="H20" s="45"/>
      <c r="I20" s="47">
        <v>5094710437</v>
      </c>
      <c r="J20" s="45"/>
      <c r="K20" s="45"/>
      <c r="L20" s="47">
        <v>288</v>
      </c>
      <c r="M20" s="45"/>
      <c r="N20" s="45"/>
      <c r="O20" s="47">
        <v>75771778</v>
      </c>
      <c r="P20" s="46"/>
    </row>
    <row r="21" spans="1:16" ht="12" customHeight="1">
      <c r="A21" s="19" t="s">
        <v>18</v>
      </c>
      <c r="B21" s="43"/>
      <c r="C21" s="47">
        <v>0</v>
      </c>
      <c r="D21" s="48"/>
      <c r="E21" s="48"/>
      <c r="F21" s="47">
        <v>0</v>
      </c>
      <c r="G21" s="48"/>
      <c r="H21" s="45"/>
      <c r="I21" s="47">
        <v>7107130702</v>
      </c>
      <c r="J21" s="45"/>
      <c r="K21" s="45"/>
      <c r="L21" s="47">
        <v>249</v>
      </c>
      <c r="M21" s="45"/>
      <c r="N21" s="45"/>
      <c r="O21" s="47">
        <v>79533064</v>
      </c>
      <c r="P21" s="46"/>
    </row>
    <row r="22" spans="1:16" ht="12" customHeight="1">
      <c r="A22" s="19" t="s">
        <v>19</v>
      </c>
      <c r="B22" s="43"/>
      <c r="C22" s="47">
        <v>0</v>
      </c>
      <c r="D22" s="48"/>
      <c r="E22" s="48"/>
      <c r="F22" s="47">
        <v>0</v>
      </c>
      <c r="G22" s="48"/>
      <c r="H22" s="45"/>
      <c r="I22" s="47">
        <v>5288010447</v>
      </c>
      <c r="J22" s="45"/>
      <c r="K22" s="45"/>
      <c r="L22" s="47">
        <v>150</v>
      </c>
      <c r="M22" s="45"/>
      <c r="N22" s="45"/>
      <c r="O22" s="47">
        <v>48732132</v>
      </c>
      <c r="P22" s="46"/>
    </row>
    <row r="23" spans="1:16" ht="12" customHeight="1">
      <c r="A23" s="19" t="s">
        <v>20</v>
      </c>
      <c r="B23" s="43"/>
      <c r="C23" s="47">
        <v>0</v>
      </c>
      <c r="D23" s="48"/>
      <c r="E23" s="48"/>
      <c r="F23" s="47">
        <v>0</v>
      </c>
      <c r="G23" s="48"/>
      <c r="H23" s="45"/>
      <c r="I23" s="47">
        <v>5260508343</v>
      </c>
      <c r="J23" s="45"/>
      <c r="K23" s="45"/>
      <c r="L23" s="47">
        <v>167</v>
      </c>
      <c r="M23" s="45"/>
      <c r="N23" s="45"/>
      <c r="O23" s="47">
        <v>51800120</v>
      </c>
      <c r="P23" s="46"/>
    </row>
    <row r="24" spans="1:16" ht="12" customHeight="1">
      <c r="A24" s="19"/>
      <c r="B24" s="43"/>
      <c r="C24" s="48"/>
      <c r="D24" s="48"/>
      <c r="E24" s="48"/>
      <c r="F24" s="48"/>
      <c r="G24" s="48"/>
      <c r="H24" s="45"/>
      <c r="I24" s="48"/>
      <c r="J24" s="45"/>
      <c r="K24" s="45"/>
      <c r="L24" s="48"/>
      <c r="M24" s="45"/>
      <c r="N24" s="45"/>
      <c r="O24" s="48"/>
      <c r="P24" s="46"/>
    </row>
    <row r="25" spans="1:16" ht="12" customHeight="1">
      <c r="A25" s="19" t="s">
        <v>21</v>
      </c>
      <c r="B25" s="43"/>
      <c r="C25" s="47">
        <v>0</v>
      </c>
      <c r="D25" s="48"/>
      <c r="E25" s="48"/>
      <c r="F25" s="47">
        <v>0</v>
      </c>
      <c r="G25" s="48"/>
      <c r="H25" s="45"/>
      <c r="I25" s="47">
        <v>13602857724</v>
      </c>
      <c r="J25" s="45"/>
      <c r="K25" s="45"/>
      <c r="L25" s="47">
        <v>542</v>
      </c>
      <c r="M25" s="45"/>
      <c r="N25" s="45"/>
      <c r="O25" s="47">
        <v>171667330</v>
      </c>
      <c r="P25" s="46"/>
    </row>
    <row r="26" spans="1:16" ht="12" customHeight="1">
      <c r="A26" s="19" t="s">
        <v>22</v>
      </c>
      <c r="B26" s="43"/>
      <c r="C26" s="47">
        <v>0</v>
      </c>
      <c r="D26" s="48"/>
      <c r="E26" s="48"/>
      <c r="F26" s="47">
        <v>0</v>
      </c>
      <c r="G26" s="48"/>
      <c r="H26" s="45"/>
      <c r="I26" s="47">
        <v>12134444361</v>
      </c>
      <c r="J26" s="45"/>
      <c r="K26" s="45"/>
      <c r="L26" s="47">
        <v>548</v>
      </c>
      <c r="M26" s="45"/>
      <c r="N26" s="45"/>
      <c r="O26" s="47">
        <v>164878895</v>
      </c>
      <c r="P26" s="46"/>
    </row>
    <row r="27" spans="1:16" ht="12" customHeight="1">
      <c r="A27" s="19" t="s">
        <v>23</v>
      </c>
      <c r="B27" s="43"/>
      <c r="C27" s="47">
        <v>0</v>
      </c>
      <c r="D27" s="48"/>
      <c r="E27" s="48"/>
      <c r="F27" s="47">
        <v>0</v>
      </c>
      <c r="G27" s="48"/>
      <c r="H27" s="45"/>
      <c r="I27" s="47">
        <v>157558534011</v>
      </c>
      <c r="J27" s="45"/>
      <c r="K27" s="45"/>
      <c r="L27" s="47">
        <v>3627</v>
      </c>
      <c r="M27" s="45"/>
      <c r="N27" s="45"/>
      <c r="O27" s="47">
        <v>1388436209</v>
      </c>
      <c r="P27" s="46"/>
    </row>
    <row r="28" spans="1:16" ht="12" customHeight="1">
      <c r="A28" s="19" t="s">
        <v>24</v>
      </c>
      <c r="B28" s="43"/>
      <c r="C28" s="47">
        <v>0</v>
      </c>
      <c r="D28" s="48"/>
      <c r="E28" s="48"/>
      <c r="F28" s="47">
        <v>0</v>
      </c>
      <c r="G28" s="48"/>
      <c r="H28" s="45"/>
      <c r="I28" s="47">
        <v>23946355872</v>
      </c>
      <c r="J28" s="45"/>
      <c r="K28" s="45"/>
      <c r="L28" s="47">
        <v>768</v>
      </c>
      <c r="M28" s="45"/>
      <c r="N28" s="45"/>
      <c r="O28" s="47">
        <v>272516696</v>
      </c>
      <c r="P28" s="46"/>
    </row>
    <row r="29" spans="1:16" ht="12" customHeight="1">
      <c r="A29" s="19" t="s">
        <v>25</v>
      </c>
      <c r="B29" s="43"/>
      <c r="C29" s="47">
        <v>0</v>
      </c>
      <c r="D29" s="48"/>
      <c r="E29" s="48"/>
      <c r="F29" s="47">
        <v>0</v>
      </c>
      <c r="G29" s="48"/>
      <c r="H29" s="45"/>
      <c r="I29" s="47">
        <v>6820175877</v>
      </c>
      <c r="J29" s="45"/>
      <c r="K29" s="45"/>
      <c r="L29" s="47">
        <v>307</v>
      </c>
      <c r="M29" s="45"/>
      <c r="N29" s="45"/>
      <c r="O29" s="47">
        <v>82317729</v>
      </c>
      <c r="P29" s="46"/>
    </row>
    <row r="30" spans="1:16" ht="12" customHeight="1">
      <c r="A30" s="19"/>
      <c r="B30" s="43"/>
      <c r="C30" s="48"/>
      <c r="D30" s="48"/>
      <c r="E30" s="48"/>
      <c r="F30" s="48"/>
      <c r="G30" s="48"/>
      <c r="H30" s="45"/>
      <c r="I30" s="48"/>
      <c r="J30" s="45"/>
      <c r="K30" s="45"/>
      <c r="L30" s="48"/>
      <c r="M30" s="45"/>
      <c r="N30" s="45"/>
      <c r="O30" s="48"/>
      <c r="P30" s="46"/>
    </row>
    <row r="31" spans="1:16" ht="12" customHeight="1">
      <c r="A31" s="19" t="s">
        <v>26</v>
      </c>
      <c r="B31" s="43"/>
      <c r="C31" s="47">
        <v>0</v>
      </c>
      <c r="D31" s="48"/>
      <c r="E31" s="48"/>
      <c r="F31" s="47">
        <v>0</v>
      </c>
      <c r="G31" s="48"/>
      <c r="H31" s="45"/>
      <c r="I31" s="47">
        <v>3644737647</v>
      </c>
      <c r="J31" s="45"/>
      <c r="K31" s="45"/>
      <c r="L31" s="47">
        <v>130</v>
      </c>
      <c r="M31" s="45"/>
      <c r="N31" s="45"/>
      <c r="O31" s="47">
        <v>38403598</v>
      </c>
      <c r="P31" s="46"/>
    </row>
    <row r="32" spans="1:16" ht="12" customHeight="1">
      <c r="A32" s="19" t="s">
        <v>27</v>
      </c>
      <c r="B32" s="43"/>
      <c r="C32" s="47">
        <v>0</v>
      </c>
      <c r="D32" s="48"/>
      <c r="E32" s="48"/>
      <c r="F32" s="47">
        <v>0</v>
      </c>
      <c r="G32" s="48"/>
      <c r="H32" s="45"/>
      <c r="I32" s="47">
        <v>4171944399</v>
      </c>
      <c r="J32" s="45"/>
      <c r="K32" s="45"/>
      <c r="L32" s="47">
        <v>115</v>
      </c>
      <c r="M32" s="45"/>
      <c r="N32" s="45"/>
      <c r="O32" s="47">
        <v>32969945</v>
      </c>
      <c r="P32" s="46"/>
    </row>
    <row r="33" spans="1:16" ht="12" customHeight="1">
      <c r="A33" s="19" t="s">
        <v>28</v>
      </c>
      <c r="B33" s="43"/>
      <c r="C33" s="47">
        <v>0</v>
      </c>
      <c r="D33" s="48"/>
      <c r="E33" s="48"/>
      <c r="F33" s="47">
        <v>0</v>
      </c>
      <c r="G33" s="48"/>
      <c r="H33" s="45"/>
      <c r="I33" s="47">
        <v>2938999807</v>
      </c>
      <c r="J33" s="45"/>
      <c r="K33" s="45"/>
      <c r="L33" s="47">
        <v>112</v>
      </c>
      <c r="M33" s="45"/>
      <c r="N33" s="45"/>
      <c r="O33" s="47">
        <v>29223410</v>
      </c>
      <c r="P33" s="46"/>
    </row>
    <row r="34" spans="1:16" ht="12" customHeight="1">
      <c r="A34" s="19" t="s">
        <v>29</v>
      </c>
      <c r="B34" s="43"/>
      <c r="C34" s="47">
        <v>0</v>
      </c>
      <c r="D34" s="48"/>
      <c r="E34" s="48"/>
      <c r="F34" s="47">
        <v>0</v>
      </c>
      <c r="G34" s="48"/>
      <c r="H34" s="45"/>
      <c r="I34" s="47">
        <v>2028467424</v>
      </c>
      <c r="J34" s="45"/>
      <c r="K34" s="45"/>
      <c r="L34" s="47">
        <v>64</v>
      </c>
      <c r="M34" s="45"/>
      <c r="N34" s="45"/>
      <c r="O34" s="47">
        <v>17848016</v>
      </c>
      <c r="P34" s="46"/>
    </row>
    <row r="35" spans="1:16" ht="12" customHeight="1">
      <c r="A35" s="19" t="s">
        <v>30</v>
      </c>
      <c r="B35" s="43"/>
      <c r="C35" s="47">
        <v>0</v>
      </c>
      <c r="D35" s="48"/>
      <c r="E35" s="48"/>
      <c r="F35" s="47">
        <v>0</v>
      </c>
      <c r="G35" s="48"/>
      <c r="H35" s="45"/>
      <c r="I35" s="47">
        <v>5775731919</v>
      </c>
      <c r="J35" s="45"/>
      <c r="K35" s="45"/>
      <c r="L35" s="47">
        <v>261</v>
      </c>
      <c r="M35" s="45"/>
      <c r="N35" s="45"/>
      <c r="O35" s="47">
        <v>75519822</v>
      </c>
      <c r="P35" s="46"/>
    </row>
    <row r="36" spans="1:16" ht="12" customHeight="1">
      <c r="A36" s="19"/>
      <c r="B36" s="43"/>
      <c r="C36" s="48"/>
      <c r="D36" s="48"/>
      <c r="E36" s="48"/>
      <c r="F36" s="48"/>
      <c r="G36" s="48"/>
      <c r="H36" s="45"/>
      <c r="I36" s="48"/>
      <c r="J36" s="45"/>
      <c r="K36" s="45"/>
      <c r="L36" s="48"/>
      <c r="M36" s="45"/>
      <c r="N36" s="45"/>
      <c r="O36" s="48"/>
      <c r="P36" s="46"/>
    </row>
    <row r="37" spans="1:16" ht="12" customHeight="1">
      <c r="A37" s="19" t="s">
        <v>31</v>
      </c>
      <c r="B37" s="43"/>
      <c r="C37" s="47">
        <v>0</v>
      </c>
      <c r="D37" s="48"/>
      <c r="E37" s="48"/>
      <c r="F37" s="47">
        <v>0</v>
      </c>
      <c r="G37" s="48"/>
      <c r="H37" s="45"/>
      <c r="I37" s="47">
        <v>5122843912</v>
      </c>
      <c r="J37" s="45"/>
      <c r="K37" s="45"/>
      <c r="L37" s="47">
        <v>209</v>
      </c>
      <c r="M37" s="45"/>
      <c r="N37" s="45"/>
      <c r="O37" s="47">
        <v>55554373</v>
      </c>
      <c r="P37" s="46"/>
    </row>
    <row r="38" spans="1:16" ht="12" customHeight="1">
      <c r="A38" s="19" t="s">
        <v>32</v>
      </c>
      <c r="B38" s="43"/>
      <c r="C38" s="47">
        <v>0</v>
      </c>
      <c r="D38" s="48"/>
      <c r="E38" s="48"/>
      <c r="F38" s="47">
        <v>0</v>
      </c>
      <c r="G38" s="48"/>
      <c r="H38" s="45"/>
      <c r="I38" s="47">
        <v>10631304355</v>
      </c>
      <c r="J38" s="45"/>
      <c r="K38" s="45"/>
      <c r="L38" s="47">
        <v>378</v>
      </c>
      <c r="M38" s="45"/>
      <c r="N38" s="45"/>
      <c r="O38" s="47">
        <v>119263958</v>
      </c>
      <c r="P38" s="46"/>
    </row>
    <row r="39" spans="1:16" ht="12" customHeight="1">
      <c r="A39" s="19" t="s">
        <v>33</v>
      </c>
      <c r="B39" s="43"/>
      <c r="C39" s="47">
        <v>0</v>
      </c>
      <c r="D39" s="48"/>
      <c r="E39" s="48"/>
      <c r="F39" s="47">
        <v>0</v>
      </c>
      <c r="G39" s="48"/>
      <c r="H39" s="45"/>
      <c r="I39" s="47">
        <v>28435091554</v>
      </c>
      <c r="J39" s="45"/>
      <c r="K39" s="45"/>
      <c r="L39" s="47">
        <v>821</v>
      </c>
      <c r="M39" s="45"/>
      <c r="N39" s="45"/>
      <c r="O39" s="47">
        <v>274512750</v>
      </c>
      <c r="P39" s="46"/>
    </row>
    <row r="40" spans="1:16" ht="12" customHeight="1">
      <c r="A40" s="19" t="s">
        <v>34</v>
      </c>
      <c r="B40" s="43"/>
      <c r="C40" s="47">
        <v>0</v>
      </c>
      <c r="D40" s="48"/>
      <c r="E40" s="48"/>
      <c r="F40" s="47">
        <v>0</v>
      </c>
      <c r="G40" s="48"/>
      <c r="H40" s="45"/>
      <c r="I40" s="47">
        <v>4350449043</v>
      </c>
      <c r="J40" s="45"/>
      <c r="K40" s="45"/>
      <c r="L40" s="47">
        <v>152</v>
      </c>
      <c r="M40" s="45"/>
      <c r="N40" s="45"/>
      <c r="O40" s="47">
        <v>44427481</v>
      </c>
      <c r="P40" s="46"/>
    </row>
    <row r="41" spans="1:16" ht="12" customHeight="1">
      <c r="A41" s="19" t="s">
        <v>35</v>
      </c>
      <c r="B41" s="43"/>
      <c r="C41" s="47">
        <v>0</v>
      </c>
      <c r="D41" s="48"/>
      <c r="E41" s="48"/>
      <c r="F41" s="47">
        <v>0</v>
      </c>
      <c r="G41" s="48"/>
      <c r="H41" s="45"/>
      <c r="I41" s="47">
        <v>3886663948</v>
      </c>
      <c r="J41" s="45"/>
      <c r="K41" s="45"/>
      <c r="L41" s="47">
        <v>159</v>
      </c>
      <c r="M41" s="45"/>
      <c r="N41" s="45"/>
      <c r="O41" s="47">
        <v>47600892</v>
      </c>
      <c r="P41" s="46"/>
    </row>
    <row r="42" spans="1:16" ht="12" customHeight="1">
      <c r="A42" s="19"/>
      <c r="B42" s="43"/>
      <c r="C42" s="48"/>
      <c r="D42" s="48"/>
      <c r="E42" s="48"/>
      <c r="F42" s="48"/>
      <c r="G42" s="48"/>
      <c r="H42" s="45"/>
      <c r="I42" s="48"/>
      <c r="J42" s="45"/>
      <c r="K42" s="45"/>
      <c r="L42" s="48"/>
      <c r="M42" s="45"/>
      <c r="N42" s="45"/>
      <c r="O42" s="48"/>
      <c r="P42" s="46"/>
    </row>
    <row r="43" spans="1:16" ht="12" customHeight="1">
      <c r="A43" s="19" t="s">
        <v>36</v>
      </c>
      <c r="B43" s="43"/>
      <c r="C43" s="47">
        <v>0</v>
      </c>
      <c r="D43" s="48"/>
      <c r="E43" s="48"/>
      <c r="F43" s="47">
        <v>0</v>
      </c>
      <c r="G43" s="48"/>
      <c r="H43" s="45"/>
      <c r="I43" s="47">
        <v>8670643378</v>
      </c>
      <c r="J43" s="45"/>
      <c r="K43" s="45"/>
      <c r="L43" s="47">
        <v>325</v>
      </c>
      <c r="M43" s="45"/>
      <c r="N43" s="45"/>
      <c r="O43" s="47">
        <v>101343147</v>
      </c>
      <c r="P43" s="46"/>
    </row>
    <row r="44" spans="1:16" ht="12" customHeight="1">
      <c r="A44" s="19" t="s">
        <v>37</v>
      </c>
      <c r="B44" s="43"/>
      <c r="C44" s="47">
        <v>0</v>
      </c>
      <c r="D44" s="48"/>
      <c r="E44" s="48"/>
      <c r="F44" s="47">
        <v>0</v>
      </c>
      <c r="G44" s="48"/>
      <c r="H44" s="45"/>
      <c r="I44" s="47">
        <v>37675774179</v>
      </c>
      <c r="J44" s="45"/>
      <c r="K44" s="45"/>
      <c r="L44" s="47">
        <v>1258</v>
      </c>
      <c r="M44" s="45"/>
      <c r="N44" s="45"/>
      <c r="O44" s="47">
        <v>432857376</v>
      </c>
      <c r="P44" s="46"/>
    </row>
    <row r="45" spans="1:16" ht="12" customHeight="1">
      <c r="A45" s="19" t="s">
        <v>38</v>
      </c>
      <c r="B45" s="43"/>
      <c r="C45" s="47">
        <v>0</v>
      </c>
      <c r="D45" s="48"/>
      <c r="E45" s="48"/>
      <c r="F45" s="47">
        <v>0</v>
      </c>
      <c r="G45" s="48"/>
      <c r="H45" s="45"/>
      <c r="I45" s="47">
        <v>14622524169</v>
      </c>
      <c r="J45" s="45"/>
      <c r="K45" s="45"/>
      <c r="L45" s="47">
        <v>540</v>
      </c>
      <c r="M45" s="45"/>
      <c r="N45" s="45"/>
      <c r="O45" s="47">
        <v>161816860</v>
      </c>
      <c r="P45" s="46"/>
    </row>
    <row r="46" spans="1:16" ht="12" customHeight="1">
      <c r="A46" s="19" t="s">
        <v>39</v>
      </c>
      <c r="B46" s="43"/>
      <c r="C46" s="47">
        <v>0</v>
      </c>
      <c r="D46" s="48"/>
      <c r="E46" s="48"/>
      <c r="F46" s="47">
        <v>0</v>
      </c>
      <c r="G46" s="48"/>
      <c r="H46" s="45"/>
      <c r="I46" s="47">
        <v>2536552773</v>
      </c>
      <c r="J46" s="45"/>
      <c r="K46" s="45"/>
      <c r="L46" s="47">
        <v>97</v>
      </c>
      <c r="M46" s="45"/>
      <c r="N46" s="45"/>
      <c r="O46" s="47">
        <v>30647817</v>
      </c>
      <c r="P46" s="46"/>
    </row>
    <row r="47" spans="1:16" ht="12" customHeight="1">
      <c r="A47" s="19" t="s">
        <v>40</v>
      </c>
      <c r="B47" s="43"/>
      <c r="C47" s="47">
        <v>0</v>
      </c>
      <c r="D47" s="48"/>
      <c r="E47" s="48"/>
      <c r="F47" s="47">
        <v>0</v>
      </c>
      <c r="G47" s="48"/>
      <c r="H47" s="45"/>
      <c r="I47" s="47">
        <v>1812217614</v>
      </c>
      <c r="J47" s="45"/>
      <c r="K47" s="45"/>
      <c r="L47" s="47">
        <v>87</v>
      </c>
      <c r="M47" s="45"/>
      <c r="N47" s="45"/>
      <c r="O47" s="47">
        <v>22265719</v>
      </c>
      <c r="P47" s="46"/>
    </row>
    <row r="48" spans="1:16" ht="12" customHeight="1">
      <c r="A48" s="19"/>
      <c r="B48" s="43"/>
      <c r="C48" s="48"/>
      <c r="D48" s="48"/>
      <c r="E48" s="48"/>
      <c r="F48" s="48"/>
      <c r="G48" s="48"/>
      <c r="H48" s="45"/>
      <c r="I48" s="48"/>
      <c r="J48" s="45"/>
      <c r="K48" s="45"/>
      <c r="L48" s="48"/>
      <c r="M48" s="45"/>
      <c r="N48" s="45"/>
      <c r="O48" s="48"/>
      <c r="P48" s="46"/>
    </row>
    <row r="49" spans="1:16" ht="12" customHeight="1">
      <c r="A49" s="19" t="s">
        <v>41</v>
      </c>
      <c r="B49" s="43"/>
      <c r="C49" s="47">
        <v>0</v>
      </c>
      <c r="D49" s="48"/>
      <c r="E49" s="48"/>
      <c r="F49" s="47">
        <v>0</v>
      </c>
      <c r="G49" s="48"/>
      <c r="H49" s="45"/>
      <c r="I49" s="47">
        <v>1948770199</v>
      </c>
      <c r="J49" s="45"/>
      <c r="K49" s="45"/>
      <c r="L49" s="47">
        <v>91</v>
      </c>
      <c r="M49" s="45"/>
      <c r="N49" s="45"/>
      <c r="O49" s="47">
        <v>25256236</v>
      </c>
      <c r="P49" s="46"/>
    </row>
    <row r="50" spans="1:16" ht="12" customHeight="1">
      <c r="A50" s="19" t="s">
        <v>42</v>
      </c>
      <c r="B50" s="43"/>
      <c r="C50" s="47">
        <v>0</v>
      </c>
      <c r="D50" s="48"/>
      <c r="E50" s="48"/>
      <c r="F50" s="47">
        <v>0</v>
      </c>
      <c r="G50" s="48"/>
      <c r="H50" s="45"/>
      <c r="I50" s="47">
        <v>2309631514</v>
      </c>
      <c r="J50" s="45"/>
      <c r="K50" s="45"/>
      <c r="L50" s="47">
        <v>91</v>
      </c>
      <c r="M50" s="45"/>
      <c r="N50" s="45"/>
      <c r="O50" s="47">
        <v>24261788</v>
      </c>
      <c r="P50" s="46"/>
    </row>
    <row r="51" spans="1:16" ht="12" customHeight="1">
      <c r="A51" s="19" t="s">
        <v>43</v>
      </c>
      <c r="B51" s="43"/>
      <c r="C51" s="47">
        <v>0</v>
      </c>
      <c r="D51" s="48"/>
      <c r="E51" s="48"/>
      <c r="F51" s="47">
        <v>0</v>
      </c>
      <c r="G51" s="48"/>
      <c r="H51" s="45"/>
      <c r="I51" s="47">
        <v>6451581705</v>
      </c>
      <c r="J51" s="45"/>
      <c r="K51" s="45"/>
      <c r="L51" s="47">
        <v>207</v>
      </c>
      <c r="M51" s="45"/>
      <c r="N51" s="45"/>
      <c r="O51" s="47">
        <v>62856188</v>
      </c>
      <c r="P51" s="46"/>
    </row>
    <row r="52" spans="1:16" ht="12" customHeight="1">
      <c r="A52" s="19" t="s">
        <v>44</v>
      </c>
      <c r="B52" s="43"/>
      <c r="C52" s="47">
        <v>0</v>
      </c>
      <c r="D52" s="48"/>
      <c r="E52" s="48"/>
      <c r="F52" s="47">
        <v>0</v>
      </c>
      <c r="G52" s="48"/>
      <c r="H52" s="45"/>
      <c r="I52" s="47">
        <v>9113950259</v>
      </c>
      <c r="J52" s="45"/>
      <c r="K52" s="45"/>
      <c r="L52" s="47">
        <v>331</v>
      </c>
      <c r="M52" s="45"/>
      <c r="N52" s="45"/>
      <c r="O52" s="47">
        <v>108645774</v>
      </c>
      <c r="P52" s="46"/>
    </row>
    <row r="53" spans="1:16" ht="12" customHeight="1">
      <c r="A53" s="19" t="s">
        <v>45</v>
      </c>
      <c r="B53" s="43"/>
      <c r="C53" s="47">
        <v>0</v>
      </c>
      <c r="D53" s="48"/>
      <c r="E53" s="48"/>
      <c r="F53" s="47">
        <v>0</v>
      </c>
      <c r="G53" s="48"/>
      <c r="H53" s="45"/>
      <c r="I53" s="47">
        <v>4193490897</v>
      </c>
      <c r="J53" s="45"/>
      <c r="K53" s="45"/>
      <c r="L53" s="47">
        <v>145</v>
      </c>
      <c r="M53" s="45"/>
      <c r="N53" s="45"/>
      <c r="O53" s="47">
        <v>33390763</v>
      </c>
      <c r="P53" s="46"/>
    </row>
    <row r="54" spans="1:16" ht="12" customHeight="1">
      <c r="A54" s="19"/>
      <c r="B54" s="43"/>
      <c r="C54" s="48"/>
      <c r="D54" s="48"/>
      <c r="E54" s="48"/>
      <c r="F54" s="48"/>
      <c r="G54" s="48"/>
      <c r="H54" s="45"/>
      <c r="I54" s="48"/>
      <c r="J54" s="45"/>
      <c r="K54" s="45"/>
      <c r="L54" s="48"/>
      <c r="M54" s="45"/>
      <c r="N54" s="45"/>
      <c r="O54" s="48"/>
      <c r="P54" s="46"/>
    </row>
    <row r="55" spans="1:16" ht="12" customHeight="1">
      <c r="A55" s="19" t="s">
        <v>46</v>
      </c>
      <c r="B55" s="43"/>
      <c r="C55" s="47">
        <v>0</v>
      </c>
      <c r="D55" s="48"/>
      <c r="E55" s="48"/>
      <c r="F55" s="47">
        <v>0</v>
      </c>
      <c r="G55" s="48"/>
      <c r="H55" s="45"/>
      <c r="I55" s="47">
        <v>2143661985</v>
      </c>
      <c r="J55" s="45"/>
      <c r="K55" s="45"/>
      <c r="L55" s="47">
        <v>106</v>
      </c>
      <c r="M55" s="45"/>
      <c r="N55" s="45"/>
      <c r="O55" s="47">
        <v>28713525</v>
      </c>
      <c r="P55" s="46"/>
    </row>
    <row r="56" spans="1:16" ht="12" customHeight="1">
      <c r="A56" s="19" t="s">
        <v>47</v>
      </c>
      <c r="B56" s="43"/>
      <c r="C56" s="47">
        <v>0</v>
      </c>
      <c r="D56" s="48"/>
      <c r="E56" s="48"/>
      <c r="F56" s="47">
        <v>0</v>
      </c>
      <c r="G56" s="48"/>
      <c r="H56" s="45"/>
      <c r="I56" s="47">
        <v>3053225510</v>
      </c>
      <c r="J56" s="45"/>
      <c r="K56" s="45"/>
      <c r="L56" s="47">
        <v>130</v>
      </c>
      <c r="M56" s="45"/>
      <c r="N56" s="45"/>
      <c r="O56" s="47">
        <v>26460981</v>
      </c>
      <c r="P56" s="46"/>
    </row>
    <row r="57" spans="1:16" ht="12" customHeight="1">
      <c r="A57" s="19" t="s">
        <v>48</v>
      </c>
      <c r="B57" s="43"/>
      <c r="C57" s="47">
        <v>0</v>
      </c>
      <c r="D57" s="48"/>
      <c r="E57" s="48"/>
      <c r="F57" s="47">
        <v>0</v>
      </c>
      <c r="G57" s="48"/>
      <c r="H57" s="45"/>
      <c r="I57" s="47">
        <v>3370165399</v>
      </c>
      <c r="J57" s="45"/>
      <c r="K57" s="45"/>
      <c r="L57" s="47">
        <v>166</v>
      </c>
      <c r="M57" s="45"/>
      <c r="N57" s="45"/>
      <c r="O57" s="47">
        <v>45333507</v>
      </c>
      <c r="P57" s="46"/>
    </row>
    <row r="58" spans="1:16" ht="12" customHeight="1">
      <c r="A58" s="19" t="s">
        <v>49</v>
      </c>
      <c r="B58" s="43"/>
      <c r="C58" s="47">
        <v>0</v>
      </c>
      <c r="D58" s="48"/>
      <c r="E58" s="48"/>
      <c r="F58" s="47">
        <v>0</v>
      </c>
      <c r="G58" s="48"/>
      <c r="H58" s="45"/>
      <c r="I58" s="47">
        <v>2071691306</v>
      </c>
      <c r="J58" s="45"/>
      <c r="K58" s="45"/>
      <c r="L58" s="47">
        <v>96</v>
      </c>
      <c r="M58" s="45"/>
      <c r="N58" s="45"/>
      <c r="O58" s="47">
        <v>24555290</v>
      </c>
      <c r="P58" s="46"/>
    </row>
    <row r="59" spans="1:16" ht="12" customHeight="1">
      <c r="A59" s="19" t="s">
        <v>50</v>
      </c>
      <c r="B59" s="43"/>
      <c r="C59" s="47">
        <v>0</v>
      </c>
      <c r="D59" s="48"/>
      <c r="E59" s="48"/>
      <c r="F59" s="47">
        <v>0</v>
      </c>
      <c r="G59" s="48"/>
      <c r="H59" s="45"/>
      <c r="I59" s="47">
        <v>17644060892</v>
      </c>
      <c r="J59" s="45"/>
      <c r="K59" s="45"/>
      <c r="L59" s="47">
        <v>575</v>
      </c>
      <c r="M59" s="45"/>
      <c r="N59" s="45"/>
      <c r="O59" s="47">
        <v>163419148</v>
      </c>
      <c r="P59" s="46"/>
    </row>
    <row r="60" spans="1:16" ht="12" customHeight="1">
      <c r="A60" s="19"/>
      <c r="B60" s="43"/>
      <c r="C60" s="48"/>
      <c r="D60" s="48"/>
      <c r="E60" s="48"/>
      <c r="F60" s="48"/>
      <c r="G60" s="48"/>
      <c r="H60" s="45"/>
      <c r="I60" s="48"/>
      <c r="J60" s="45"/>
      <c r="K60" s="45"/>
      <c r="L60" s="48"/>
      <c r="M60" s="45"/>
      <c r="N60" s="45"/>
      <c r="O60" s="48"/>
      <c r="P60" s="46"/>
    </row>
    <row r="61" spans="1:16" ht="12" customHeight="1">
      <c r="A61" s="19" t="s">
        <v>51</v>
      </c>
      <c r="B61" s="43"/>
      <c r="C61" s="47">
        <v>0</v>
      </c>
      <c r="D61" s="48"/>
      <c r="E61" s="48"/>
      <c r="F61" s="47">
        <v>0</v>
      </c>
      <c r="G61" s="48"/>
      <c r="H61" s="45"/>
      <c r="I61" s="47">
        <v>2563571204</v>
      </c>
      <c r="J61" s="45"/>
      <c r="K61" s="45"/>
      <c r="L61" s="47">
        <v>82</v>
      </c>
      <c r="M61" s="45"/>
      <c r="N61" s="45"/>
      <c r="O61" s="47">
        <v>19380737</v>
      </c>
      <c r="P61" s="46"/>
    </row>
    <row r="62" spans="1:16" ht="12" customHeight="1">
      <c r="A62" s="19" t="s">
        <v>52</v>
      </c>
      <c r="B62" s="43"/>
      <c r="C62" s="47">
        <v>0</v>
      </c>
      <c r="D62" s="48"/>
      <c r="E62" s="48"/>
      <c r="F62" s="47">
        <v>0</v>
      </c>
      <c r="G62" s="48"/>
      <c r="H62" s="45"/>
      <c r="I62" s="47">
        <v>3383560806</v>
      </c>
      <c r="J62" s="45"/>
      <c r="K62" s="45"/>
      <c r="L62" s="47">
        <v>160</v>
      </c>
      <c r="M62" s="45"/>
      <c r="N62" s="45"/>
      <c r="O62" s="47">
        <v>42540583</v>
      </c>
      <c r="P62" s="46"/>
    </row>
    <row r="63" spans="1:16" ht="12" customHeight="1">
      <c r="A63" s="19" t="s">
        <v>53</v>
      </c>
      <c r="B63" s="43"/>
      <c r="C63" s="47">
        <v>0</v>
      </c>
      <c r="D63" s="48"/>
      <c r="E63" s="48"/>
      <c r="F63" s="47">
        <v>0</v>
      </c>
      <c r="G63" s="48"/>
      <c r="H63" s="45"/>
      <c r="I63" s="47">
        <v>5143437285</v>
      </c>
      <c r="J63" s="45"/>
      <c r="K63" s="45"/>
      <c r="L63" s="47">
        <v>229</v>
      </c>
      <c r="M63" s="45"/>
      <c r="N63" s="45"/>
      <c r="O63" s="47">
        <v>54450291</v>
      </c>
      <c r="P63" s="46"/>
    </row>
    <row r="64" spans="1:16" ht="12" customHeight="1">
      <c r="A64" s="19" t="s">
        <v>54</v>
      </c>
      <c r="B64" s="43"/>
      <c r="C64" s="47">
        <v>0</v>
      </c>
      <c r="D64" s="48"/>
      <c r="E64" s="48"/>
      <c r="F64" s="47">
        <v>0</v>
      </c>
      <c r="G64" s="48"/>
      <c r="H64" s="45"/>
      <c r="I64" s="47">
        <v>3017523263</v>
      </c>
      <c r="J64" s="45"/>
      <c r="K64" s="45"/>
      <c r="L64" s="47">
        <v>123</v>
      </c>
      <c r="M64" s="45"/>
      <c r="N64" s="45"/>
      <c r="O64" s="47">
        <v>31911381</v>
      </c>
      <c r="P64" s="46"/>
    </row>
    <row r="65" spans="1:16" ht="12" customHeight="1">
      <c r="A65" s="19" t="s">
        <v>55</v>
      </c>
      <c r="B65" s="43"/>
      <c r="C65" s="47">
        <v>0</v>
      </c>
      <c r="D65" s="48"/>
      <c r="E65" s="48"/>
      <c r="F65" s="47">
        <v>0</v>
      </c>
      <c r="G65" s="48"/>
      <c r="H65" s="45"/>
      <c r="I65" s="47">
        <v>2845492959</v>
      </c>
      <c r="J65" s="45"/>
      <c r="K65" s="45"/>
      <c r="L65" s="47">
        <v>151</v>
      </c>
      <c r="M65" s="45"/>
      <c r="N65" s="45"/>
      <c r="O65" s="47">
        <v>33422049</v>
      </c>
      <c r="P65" s="46"/>
    </row>
    <row r="66" spans="1:16" ht="12" customHeight="1">
      <c r="A66" s="19"/>
      <c r="B66" s="43"/>
      <c r="C66" s="48"/>
      <c r="D66" s="48"/>
      <c r="E66" s="48"/>
      <c r="F66" s="48"/>
      <c r="G66" s="48"/>
      <c r="H66" s="45"/>
      <c r="I66" s="48"/>
      <c r="J66" s="45"/>
      <c r="K66" s="45"/>
      <c r="L66" s="48"/>
      <c r="M66" s="45"/>
      <c r="N66" s="45"/>
      <c r="O66" s="48"/>
      <c r="P66" s="46"/>
    </row>
    <row r="67" spans="1:16" ht="12" customHeight="1">
      <c r="A67" s="19" t="s">
        <v>56</v>
      </c>
      <c r="B67" s="43"/>
      <c r="C67" s="47">
        <v>0</v>
      </c>
      <c r="D67" s="48"/>
      <c r="E67" s="48"/>
      <c r="F67" s="47">
        <v>0</v>
      </c>
      <c r="G67" s="48"/>
      <c r="H67" s="45"/>
      <c r="I67" s="47">
        <v>4171428876</v>
      </c>
      <c r="J67" s="45"/>
      <c r="K67" s="45"/>
      <c r="L67" s="47">
        <v>230</v>
      </c>
      <c r="M67" s="45"/>
      <c r="N67" s="45"/>
      <c r="O67" s="47">
        <v>56635717</v>
      </c>
      <c r="P67" s="46"/>
    </row>
    <row r="68" spans="1:16" ht="12" customHeight="1">
      <c r="A68" s="19" t="s">
        <v>57</v>
      </c>
      <c r="B68" s="43"/>
      <c r="C68" s="47">
        <v>0</v>
      </c>
      <c r="D68" s="48"/>
      <c r="E68" s="48"/>
      <c r="F68" s="47">
        <v>0</v>
      </c>
      <c r="G68" s="48"/>
      <c r="H68" s="45"/>
      <c r="I68" s="47">
        <v>5747462583</v>
      </c>
      <c r="J68" s="45"/>
      <c r="K68" s="45"/>
      <c r="L68" s="47">
        <v>315</v>
      </c>
      <c r="M68" s="45"/>
      <c r="N68" s="45"/>
      <c r="O68" s="47">
        <v>79325103</v>
      </c>
      <c r="P68" s="46"/>
    </row>
    <row r="69" spans="1:16" ht="13.15" customHeight="1">
      <c r="A69" s="49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2"/>
    </row>
    <row r="70" spans="1:16" ht="5.0999999999999996" customHeight="1">
      <c r="A70" s="53"/>
    </row>
    <row r="71" spans="1:16" s="54" customFormat="1" ht="20.45" customHeight="1">
      <c r="A71" s="85" t="s">
        <v>78</v>
      </c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</row>
    <row r="72" spans="1:16" s="54" customFormat="1" ht="20.45" customHeight="1">
      <c r="A72" s="90" t="s">
        <v>79</v>
      </c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</row>
    <row r="73" spans="1:16" ht="20.45" customHeight="1">
      <c r="A73" s="53"/>
      <c r="B73" s="55"/>
    </row>
    <row r="74" spans="1:16" ht="11.45" customHeight="1">
      <c r="A74" s="53"/>
    </row>
    <row r="75" spans="1:16" ht="11.45" customHeight="1">
      <c r="A75" s="53"/>
    </row>
    <row r="76" spans="1:16" ht="11.45" customHeight="1">
      <c r="A76" s="53"/>
    </row>
    <row r="77" spans="1:16" ht="11.45" customHeight="1">
      <c r="A77" s="53"/>
    </row>
    <row r="78" spans="1:16" ht="13.15" customHeight="1">
      <c r="A78" s="53"/>
    </row>
    <row r="79" spans="1:16" ht="10.9" customHeight="1">
      <c r="A79" s="53"/>
    </row>
    <row r="80" spans="1:16" ht="15" customHeight="1">
      <c r="A80" s="53"/>
    </row>
    <row r="81" spans="1:1" ht="15" customHeight="1">
      <c r="A81" s="56"/>
    </row>
  </sheetData>
  <mergeCells count="5">
    <mergeCell ref="N4:P4"/>
    <mergeCell ref="C5:F6"/>
    <mergeCell ref="L5:O6"/>
    <mergeCell ref="A71:P71"/>
    <mergeCell ref="A72:P72"/>
  </mergeCells>
  <phoneticPr fontId="3"/>
  <printOptions gridLinesSet="0"/>
  <pageMargins left="0.88" right="0.31" top="0.44" bottom="0.56999999999999995" header="0.39" footer="0.34"/>
  <pageSetup paperSize="9" scale="85" orientation="portrait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A1982D-417F-4A4C-A73B-ED8ACB2D28FA}"/>
</file>

<file path=customXml/itemProps2.xml><?xml version="1.0" encoding="utf-8"?>
<ds:datastoreItem xmlns:ds="http://schemas.openxmlformats.org/officeDocument/2006/customXml" ds:itemID="{4A24A1B2-5709-46CB-A30A-C12925EF2B4C}"/>
</file>

<file path=customXml/itemProps3.xml><?xml version="1.0" encoding="utf-8"?>
<ds:datastoreItem xmlns:ds="http://schemas.openxmlformats.org/officeDocument/2006/customXml" ds:itemID="{740AE0EA-DBD2-4669-916B-12B0B43B6F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厚生労働省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相星 直人(aiboshi-naoto)</cp:lastModifiedBy>
  <cp:revision/>
  <dcterms:created xsi:type="dcterms:W3CDTF">2017-11-16T08:21:59Z</dcterms:created>
  <dcterms:modified xsi:type="dcterms:W3CDTF">2025-02-13T06:16:32Z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