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2240" activeTab="2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10月)" sheetId="8" r:id="rId8"/>
    <sheet name="総括表2(11月)" sheetId="9" r:id="rId9"/>
    <sheet name="総括表2(12月)" sheetId="10" r:id="rId10"/>
    <sheet name="総括表2(1月)" sheetId="11" r:id="rId11"/>
    <sheet name="総括表2(2月)" sheetId="12" r:id="rId12"/>
    <sheet name="総括表2(3月)" sheetId="13" r:id="rId13"/>
    <sheet name="総括表2(累計)" sheetId="14" r:id="rId14"/>
    <sheet name="Sheet1" sheetId="15" state="hidden" r:id="rId15"/>
  </sheets>
  <definedNames>
    <definedName name="_xlnm.Print_Area" localSheetId="0">'総括表1'!$A$1:$P$142</definedName>
    <definedName name="_xlnm.Print_Area" localSheetId="7">'総括表2(10月)'!$B$1:$P$74</definedName>
    <definedName name="_xlnm.Print_Area" localSheetId="8">'総括表2(11月)'!$B$1:$P$74</definedName>
    <definedName name="_xlnm.Print_Area" localSheetId="9">'総括表2(12月)'!$B$1:$P$74</definedName>
    <definedName name="_xlnm.Print_Area" localSheetId="10">'総括表2(1月)'!$B$1:$P$74</definedName>
    <definedName name="_xlnm.Print_Area" localSheetId="11">'総括表2(2月)'!$B$1:$P$74</definedName>
    <definedName name="_xlnm.Print_Area" localSheetId="12">'総括表2(3月)'!$B$1:$P$74</definedName>
    <definedName name="_xlnm.Print_Area" localSheetId="1">'総括表2(4月)'!$B$1:$P$74</definedName>
    <definedName name="_xlnm.Print_Area" localSheetId="2">'総括表2(5月)'!$B$1:$P$74</definedName>
    <definedName name="_xlnm.Print_Area" localSheetId="3">'総括表2(6月)'!$B$1:$P$74</definedName>
    <definedName name="_xlnm.Print_Area" localSheetId="4">'総括表2(7月)'!$B$1:$P$74</definedName>
    <definedName name="_xlnm.Print_Area" localSheetId="5">'総括表2(8月)'!$B$1:$P$74</definedName>
    <definedName name="_xlnm.Print_Area" localSheetId="6">'総括表2(9月)'!$B$1:$P$74</definedName>
    <definedName name="_xlnm.Print_Area" localSheetId="13">'総括表2(累計)'!$B$1:$P$74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<sst xmlns="http://schemas.openxmlformats.org/spreadsheetml/2006/main" count="6097" uniqueCount="136">
  <si>
    <t>適用状況</t>
  </si>
  <si>
    <t>医療費</t>
  </si>
  <si>
    <t>加入者数</t>
  </si>
  <si>
    <t>被保険者数</t>
  </si>
  <si>
    <t>被扶養者数</t>
  </si>
  <si>
    <t>平均標準
報酬月額</t>
  </si>
  <si>
    <t>標準報酬
総計</t>
  </si>
  <si>
    <t>計</t>
  </si>
  <si>
    <t>入院</t>
  </si>
  <si>
    <t>入院外</t>
  </si>
  <si>
    <t>歯科</t>
  </si>
  <si>
    <t>調剤</t>
  </si>
  <si>
    <t>訪問看護
療養</t>
  </si>
  <si>
    <t>入院時食事
・生活療養</t>
  </si>
  <si>
    <t>療養費等</t>
  </si>
  <si>
    <t>下船後の
療養補償等</t>
  </si>
  <si>
    <t>万人</t>
  </si>
  <si>
    <t>円</t>
  </si>
  <si>
    <t>億円</t>
  </si>
  <si>
    <t>医療給付費(法定)</t>
  </si>
  <si>
    <t>医療給付費以外の給付費</t>
  </si>
  <si>
    <t>訪問看護
療費</t>
  </si>
  <si>
    <t>高額療養費
（現金給付）</t>
  </si>
  <si>
    <t>下船後の
療養補償等</t>
  </si>
  <si>
    <t>職務外</t>
  </si>
  <si>
    <t>職務上</t>
  </si>
  <si>
    <t>法定給付</t>
  </si>
  <si>
    <t>付加給付</t>
  </si>
  <si>
    <t>※１：「入院時食事・生活療養費」には現金給付分を含む。</t>
  </si>
  <si>
    <t>※２：「療養費等」には、移送費を含む。</t>
  </si>
  <si>
    <t>※３：「医療給付費以外の給付」の「法定給付」は、傷病手当金、葬祭料、出産育児一時金、出産手当金、家族葬祭料、家族出産育児一時金の合計である。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</si>
  <si>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</si>
  <si>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</si>
  <si>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※６：標準報酬総計は標準報酬月額総計と標準賞与額総計の合計である。</t>
  </si>
  <si>
    <t>※７：速報値のため数値が変わる場合がある。</t>
  </si>
  <si>
    <t>%</t>
  </si>
  <si>
    <t>医療給付費（法定）</t>
  </si>
  <si>
    <t>上段：年度</t>
  </si>
  <si>
    <t>医療費</t>
  </si>
  <si>
    <t>下段：年月</t>
  </si>
  <si>
    <t>被保険
者数</t>
  </si>
  <si>
    <t>被扶養
者数</t>
  </si>
  <si>
    <t>職務外</t>
  </si>
  <si>
    <t>職務上</t>
  </si>
  <si>
    <t>１．適用</t>
  </si>
  <si>
    <t>※速報値のため数値が変わる場合がある。</t>
  </si>
  <si>
    <t>（万人）</t>
  </si>
  <si>
    <t>70歳未満</t>
  </si>
  <si>
    <t>70歳以上</t>
  </si>
  <si>
    <t>（再掲）
65～74歳</t>
  </si>
  <si>
    <t>うち未就学児</t>
  </si>
  <si>
    <t>うち一定以上所得</t>
  </si>
  <si>
    <t>合計</t>
  </si>
  <si>
    <t>被保険者</t>
  </si>
  <si>
    <t>被扶養者</t>
  </si>
  <si>
    <t>平均標準報酬月額（円）</t>
  </si>
  <si>
    <t>標準報酬月額総計（億円）</t>
  </si>
  <si>
    <t>標準賞与額総計（億円）</t>
  </si>
  <si>
    <t>標準報酬総計（億円）</t>
  </si>
  <si>
    <t>２．件数、日数（診療費）</t>
  </si>
  <si>
    <t>（万件）</t>
  </si>
  <si>
    <t>（万日）</t>
  </si>
  <si>
    <t>件数</t>
  </si>
  <si>
    <t>日数</t>
  </si>
  <si>
    <t>うち未就学児</t>
  </si>
  <si>
    <t>（再掲）65～74歳</t>
  </si>
  <si>
    <t>下船後の療養補償等</t>
  </si>
  <si>
    <t>３．医療費</t>
  </si>
  <si>
    <t>（億円）</t>
  </si>
  <si>
    <t>※１：「療養費等」には、「移送費」を含む。</t>
  </si>
  <si>
    <t>※２：下船後の療養補償等の「療養費等」には、「療養に必要な宿泊及び食事の支給」を含む。</t>
  </si>
  <si>
    <t>※３：「療養費等」は、推計値である。</t>
  </si>
  <si>
    <t>４．医療給付費</t>
  </si>
  <si>
    <t>現物給付(法定)</t>
  </si>
  <si>
    <t>現金給付(法定)</t>
  </si>
  <si>
    <t>訪問看護
療費</t>
  </si>
  <si>
    <t>高額療養費
（入院）</t>
  </si>
  <si>
    <t>高額療養費
（その他）</t>
  </si>
  <si>
    <t>高額療養費
（世帯合算）</t>
  </si>
  <si>
    <t>※１：入院時食事・生活療養費の合計には現金給付分を含む。</t>
  </si>
  <si>
    <t>※２：「療養費等」には、「移送費」を含む。</t>
  </si>
  <si>
    <t>※３：下船後の療養補償等の「療養費等」には、「療養に必要な宿泊及び食事の支給」を含む。</t>
  </si>
  <si>
    <t>※４：高額療養費（世帯合算）には高額介護合算療養費を含む。</t>
  </si>
  <si>
    <t>※５：年齢階級別の「療養費等」は推計値である。</t>
  </si>
  <si>
    <t>５．医療給付以外の給付費</t>
  </si>
  <si>
    <t>付加給付</t>
  </si>
  <si>
    <t>傷病手当金</t>
  </si>
  <si>
    <t>埋葬料</t>
  </si>
  <si>
    <t>出産育児
一時金</t>
  </si>
  <si>
    <t>出産手当金</t>
  </si>
  <si>
    <t>適用</t>
  </si>
  <si>
    <t>件数、日数(診療費)</t>
  </si>
  <si>
    <t>医療給付費</t>
  </si>
  <si>
    <t>医療給付以外の給付費</t>
  </si>
  <si>
    <t>年月</t>
  </si>
  <si>
    <t>70歳未満</t>
  </si>
  <si>
    <t>70歳未満うち未就学児</t>
  </si>
  <si>
    <t>70歳以上</t>
  </si>
  <si>
    <t>70歳以上うち一定以上所得</t>
  </si>
  <si>
    <t>（再掲）
65～74歳</t>
  </si>
  <si>
    <t>平均標準報酬月額（円）</t>
  </si>
  <si>
    <t>件数
入院</t>
  </si>
  <si>
    <t>件数
入院外</t>
  </si>
  <si>
    <t>件数
歯科</t>
  </si>
  <si>
    <t>日数
入院</t>
  </si>
  <si>
    <t>日数
入院外</t>
  </si>
  <si>
    <t>日数
歯科</t>
  </si>
  <si>
    <t>訪問看護
療養</t>
  </si>
  <si>
    <t>入院時食事・生活療養</t>
  </si>
  <si>
    <t>療養費等</t>
  </si>
  <si>
    <t>現物給付
入院</t>
  </si>
  <si>
    <t>現物給付
入院外</t>
  </si>
  <si>
    <t>現物給付
歯科</t>
  </si>
  <si>
    <t>現物給付
調剤</t>
  </si>
  <si>
    <t>現物給付
訪問看護
療養費</t>
  </si>
  <si>
    <t>現物給付
入院時食事・生活療養費</t>
  </si>
  <si>
    <t>現金給付
高額療養費
（入院）</t>
  </si>
  <si>
    <t>現金給付
高額療養費
（その他）</t>
  </si>
  <si>
    <t>現金給付
高額療養費
（世帯合算）</t>
  </si>
  <si>
    <t>現金給付
療養費等</t>
  </si>
  <si>
    <t>出産手当金</t>
  </si>
  <si>
    <t>職務上の給付等</t>
  </si>
  <si>
    <t>70歳未満被保険者</t>
  </si>
  <si>
    <t>70歳未満被扶養者</t>
  </si>
  <si>
    <t>70歳未満うち未就学児</t>
  </si>
  <si>
    <t>（再掲）65～74歳</t>
  </si>
  <si>
    <t>下船後の療養補償等</t>
  </si>
  <si>
    <t>70歳未満被保険者</t>
  </si>
  <si>
    <t>70歳以上うち現役並み所得</t>
  </si>
  <si>
    <t>被扶養者</t>
  </si>
  <si>
    <t>※３：「療養費等」は、推計値である。</t>
  </si>
  <si>
    <t>※２：「療養費等」には、「移送費」を含む。</t>
  </si>
  <si>
    <t>付加給付</t>
  </si>
  <si>
    <t>-</t>
  </si>
  <si>
    <t xml:space="preserve">- 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</si>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</sst>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#,##0_ "/>
    <numFmt numFmtId="178" formatCode="[$-411]ggge&quot;年&quot;m&quot;月&quot;"/>
    <numFmt numFmtId="179" formatCode="0.00_ "/>
    <numFmt numFmtId="180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thin"/>
      <right/>
      <top/>
      <bottom style="hair"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/>
      <right style="hair"/>
      <top style="hair"/>
      <bottom/>
    </border>
    <border diagonalUp="1">
      <left style="thin"/>
      <right style="hair"/>
      <top style="hair"/>
      <bottom style="thin"/>
      <diagonal style="thin"/>
    </border>
    <border diagonalUp="1">
      <left/>
      <right style="hair"/>
      <top style="hair"/>
      <bottom style="thin"/>
      <diagonal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 diagonalUp="1">
      <left style="hair"/>
      <right style="hair"/>
      <top style="hair"/>
      <bottom/>
      <diagonal style="thin"/>
    </border>
    <border diagonalUp="1">
      <left style="hair"/>
      <right style="hair"/>
      <top/>
      <bottom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Continuous" vertical="center"/>
      <protection/>
    </xf>
    <xf numFmtId="0" fontId="2" fillId="0" borderId="0" xfId="60" applyAlignment="1">
      <alignment horizontal="centerContinuous" vertical="center"/>
      <protection/>
    </xf>
    <xf numFmtId="0" fontId="2" fillId="0" borderId="0" xfId="60">
      <alignment vertical="center"/>
      <protection/>
    </xf>
    <xf numFmtId="0" fontId="5" fillId="0" borderId="10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5" fillId="0" borderId="12" xfId="60" applyFont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7" fillId="0" borderId="13" xfId="60" applyFont="1" applyBorder="1" applyAlignment="1">
      <alignment horizontal="right" vertical="center"/>
      <protection/>
    </xf>
    <xf numFmtId="176" fontId="5" fillId="0" borderId="14" xfId="60" applyNumberFormat="1" applyFont="1" applyBorder="1" applyAlignment="1">
      <alignment horizontal="left" vertical="center"/>
      <protection/>
    </xf>
    <xf numFmtId="177" fontId="5" fillId="0" borderId="14" xfId="60" applyNumberFormat="1" applyFont="1" applyBorder="1" applyAlignment="1">
      <alignment horizontal="right" vertical="center"/>
      <protection/>
    </xf>
    <xf numFmtId="177" fontId="5" fillId="0" borderId="14" xfId="60" applyNumberFormat="1" applyFont="1" applyFill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left" vertical="center"/>
      <protection/>
    </xf>
    <xf numFmtId="177" fontId="5" fillId="0" borderId="15" xfId="60" applyNumberFormat="1" applyFont="1" applyBorder="1" applyAlignment="1">
      <alignment horizontal="right" vertical="center"/>
      <protection/>
    </xf>
    <xf numFmtId="177" fontId="5" fillId="0" borderId="15" xfId="60" applyNumberFormat="1" applyFont="1" applyFill="1" applyBorder="1" applyAlignment="1">
      <alignment horizontal="right" vertical="center"/>
      <protection/>
    </xf>
    <xf numFmtId="178" fontId="5" fillId="0" borderId="14" xfId="60" applyNumberFormat="1" applyFont="1" applyBorder="1" applyAlignment="1">
      <alignment horizontal="left" vertical="center"/>
      <protection/>
    </xf>
    <xf numFmtId="178" fontId="5" fillId="0" borderId="16" xfId="60" applyNumberFormat="1" applyFont="1" applyBorder="1" applyAlignment="1">
      <alignment horizontal="left"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7" fontId="5" fillId="0" borderId="16" xfId="60" applyNumberFormat="1" applyFont="1" applyFill="1" applyBorder="1" applyAlignment="1">
      <alignment horizontal="right" vertic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7" fillId="0" borderId="0" xfId="62" applyFont="1" applyAlignment="1">
      <alignment vertical="top"/>
      <protection/>
    </xf>
    <xf numFmtId="179" fontId="5" fillId="0" borderId="14" xfId="60" applyNumberFormat="1" applyFont="1" applyBorder="1" applyAlignment="1">
      <alignment horizontal="right" vertical="center"/>
      <protection/>
    </xf>
    <xf numFmtId="179" fontId="5" fillId="0" borderId="14" xfId="60" applyNumberFormat="1" applyFont="1" applyFill="1" applyBorder="1" applyAlignment="1">
      <alignment horizontal="right" vertical="center"/>
      <protection/>
    </xf>
    <xf numFmtId="179" fontId="5" fillId="0" borderId="15" xfId="60" applyNumberFormat="1" applyFont="1" applyBorder="1" applyAlignment="1">
      <alignment horizontal="right" vertical="center"/>
      <protection/>
    </xf>
    <xf numFmtId="179" fontId="5" fillId="0" borderId="15" xfId="60" applyNumberFormat="1" applyFont="1" applyFill="1" applyBorder="1" applyAlignment="1">
      <alignment horizontal="right" vertical="center"/>
      <protection/>
    </xf>
    <xf numFmtId="179" fontId="5" fillId="0" borderId="16" xfId="60" applyNumberFormat="1" applyFont="1" applyBorder="1" applyAlignment="1">
      <alignment horizontal="right" vertical="center"/>
      <protection/>
    </xf>
    <xf numFmtId="179" fontId="5" fillId="0" borderId="16" xfId="60" applyNumberFormat="1" applyFont="1" applyFill="1" applyBorder="1" applyAlignment="1">
      <alignment horizontal="right" vertical="center"/>
      <protection/>
    </xf>
    <xf numFmtId="0" fontId="2" fillId="0" borderId="0" xfId="60" applyNumberFormat="1">
      <alignment vertical="center"/>
      <protection/>
    </xf>
    <xf numFmtId="0" fontId="2" fillId="0" borderId="14" xfId="60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4" xfId="60" applyNumberFormat="1" applyFont="1" applyBorder="1" applyAlignment="1">
      <alignment horizontal="left" vertical="center"/>
      <protection/>
    </xf>
    <xf numFmtId="0" fontId="5" fillId="0" borderId="14" xfId="60" applyFont="1" applyBorder="1">
      <alignment vertical="center"/>
      <protection/>
    </xf>
    <xf numFmtId="0" fontId="5" fillId="0" borderId="14" xfId="60" applyFont="1" applyFill="1" applyBorder="1">
      <alignment vertical="center"/>
      <protection/>
    </xf>
    <xf numFmtId="0" fontId="5" fillId="0" borderId="15" xfId="60" applyNumberFormat="1" applyFont="1" applyBorder="1" applyAlignment="1">
      <alignment horizontal="left" vertical="center"/>
      <protection/>
    </xf>
    <xf numFmtId="0" fontId="5" fillId="0" borderId="15" xfId="60" applyFont="1" applyBorder="1">
      <alignment vertical="center"/>
      <protection/>
    </xf>
    <xf numFmtId="0" fontId="5" fillId="0" borderId="15" xfId="60" applyFont="1" applyFill="1" applyBorder="1">
      <alignment vertical="center"/>
      <protection/>
    </xf>
    <xf numFmtId="0" fontId="5" fillId="0" borderId="18" xfId="60" applyNumberFormat="1" applyFont="1" applyBorder="1" applyAlignment="1">
      <alignment horizontal="left" vertical="center"/>
      <protection/>
    </xf>
    <xf numFmtId="0" fontId="2" fillId="0" borderId="18" xfId="60" applyBorder="1">
      <alignment vertical="center"/>
      <protection/>
    </xf>
    <xf numFmtId="0" fontId="2" fillId="0" borderId="19" xfId="60" applyBorder="1">
      <alignment vertical="center"/>
      <protection/>
    </xf>
    <xf numFmtId="0" fontId="2" fillId="0" borderId="14" xfId="60" applyBorder="1">
      <alignment vertical="center"/>
      <protection/>
    </xf>
    <xf numFmtId="0" fontId="5" fillId="0" borderId="16" xfId="60" applyNumberFormat="1" applyFont="1" applyBorder="1" applyAlignment="1">
      <alignment horizontal="left" vertical="center"/>
      <protection/>
    </xf>
    <xf numFmtId="0" fontId="5" fillId="0" borderId="16" xfId="60" applyFont="1" applyBorder="1">
      <alignment vertical="center"/>
      <protection/>
    </xf>
    <xf numFmtId="0" fontId="5" fillId="0" borderId="16" xfId="60" applyFont="1" applyFill="1" applyBorder="1">
      <alignment vertical="center"/>
      <protection/>
    </xf>
    <xf numFmtId="0" fontId="2" fillId="0" borderId="16" xfId="60" applyBorder="1">
      <alignment vertical="center"/>
      <protection/>
    </xf>
    <xf numFmtId="0" fontId="2" fillId="0" borderId="20" xfId="60" applyBorder="1">
      <alignment vertical="center"/>
      <protection/>
    </xf>
    <xf numFmtId="0" fontId="5" fillId="0" borderId="13" xfId="60" applyNumberFormat="1" applyFont="1" applyBorder="1" applyAlignment="1">
      <alignment horizontal="left" vertical="center"/>
      <protection/>
    </xf>
    <xf numFmtId="0" fontId="2" fillId="0" borderId="13" xfId="60" applyBorder="1">
      <alignment vertical="center"/>
      <protection/>
    </xf>
    <xf numFmtId="0" fontId="2" fillId="0" borderId="21" xfId="60" applyBorder="1">
      <alignment vertical="center"/>
      <protection/>
    </xf>
    <xf numFmtId="49" fontId="2" fillId="0" borderId="0" xfId="60" applyNumberForma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177" fontId="5" fillId="0" borderId="0" xfId="62" applyNumberFormat="1" applyFont="1" applyBorder="1" applyAlignment="1">
      <alignment vertical="center"/>
      <protection/>
    </xf>
    <xf numFmtId="177" fontId="5" fillId="0" borderId="24" xfId="62" applyNumberFormat="1" applyFont="1" applyBorder="1" applyAlignment="1">
      <alignment vertical="center"/>
      <protection/>
    </xf>
    <xf numFmtId="177" fontId="5" fillId="0" borderId="14" xfId="62" applyNumberFormat="1" applyFont="1" applyBorder="1" applyAlignment="1">
      <alignment vertical="center"/>
      <protection/>
    </xf>
    <xf numFmtId="0" fontId="5" fillId="0" borderId="25" xfId="60" applyFont="1" applyBorder="1" applyAlignment="1">
      <alignment horizontal="center" vertical="center"/>
      <protection/>
    </xf>
    <xf numFmtId="177" fontId="5" fillId="0" borderId="26" xfId="62" applyNumberFormat="1" applyFont="1" applyBorder="1" applyAlignment="1">
      <alignment vertical="center"/>
      <protection/>
    </xf>
    <xf numFmtId="177" fontId="5" fillId="0" borderId="27" xfId="62" applyNumberFormat="1" applyFont="1" applyBorder="1" applyAlignment="1">
      <alignment vertical="center" wrapText="1"/>
      <protection/>
    </xf>
    <xf numFmtId="0" fontId="5" fillId="0" borderId="28" xfId="62" applyFont="1" applyBorder="1" applyAlignment="1">
      <alignment horizontal="center" vertical="center"/>
      <protection/>
    </xf>
    <xf numFmtId="177" fontId="5" fillId="0" borderId="25" xfId="62" applyNumberFormat="1" applyFont="1" applyBorder="1" applyAlignment="1">
      <alignment vertical="center"/>
      <protection/>
    </xf>
    <xf numFmtId="177" fontId="5" fillId="0" borderId="29" xfId="62" applyNumberFormat="1" applyFont="1" applyBorder="1" applyAlignment="1">
      <alignment vertical="center"/>
      <protection/>
    </xf>
    <xf numFmtId="177" fontId="5" fillId="0" borderId="12" xfId="62" applyNumberFormat="1" applyFont="1" applyBorder="1" applyAlignment="1">
      <alignment vertical="center" wrapText="1"/>
      <protection/>
    </xf>
    <xf numFmtId="177" fontId="5" fillId="0" borderId="16" xfId="62" applyNumberFormat="1" applyFont="1" applyBorder="1" applyAlignment="1">
      <alignment vertical="center"/>
      <protection/>
    </xf>
    <xf numFmtId="177" fontId="5" fillId="0" borderId="23" xfId="62" applyNumberFormat="1" applyFont="1" applyBorder="1" applyAlignment="1">
      <alignment vertical="center"/>
      <protection/>
    </xf>
    <xf numFmtId="0" fontId="2" fillId="0" borderId="10" xfId="60" applyBorder="1">
      <alignment vertical="center"/>
      <protection/>
    </xf>
    <xf numFmtId="0" fontId="2" fillId="0" borderId="22" xfId="60" applyBorder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49" fontId="2" fillId="0" borderId="0" xfId="60" applyNumberFormat="1">
      <alignment vertical="center"/>
      <protection/>
    </xf>
    <xf numFmtId="0" fontId="2" fillId="0" borderId="12" xfId="60" applyBorder="1">
      <alignment vertical="center"/>
      <protection/>
    </xf>
    <xf numFmtId="0" fontId="2" fillId="0" borderId="23" xfId="60" applyBorder="1">
      <alignment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22" xfId="60" applyFont="1" applyBorder="1">
      <alignment vertical="center"/>
      <protection/>
    </xf>
    <xf numFmtId="0" fontId="5" fillId="0" borderId="21" xfId="60" applyFont="1" applyBorder="1">
      <alignment vertical="center"/>
      <protection/>
    </xf>
    <xf numFmtId="177" fontId="5" fillId="0" borderId="33" xfId="60" applyNumberFormat="1" applyFont="1" applyBorder="1" applyAlignment="1">
      <alignment vertical="center"/>
      <protection/>
    </xf>
    <xf numFmtId="177" fontId="5" fillId="0" borderId="34" xfId="60" applyNumberFormat="1" applyFont="1" applyBorder="1" applyAlignment="1">
      <alignment vertical="center"/>
      <protection/>
    </xf>
    <xf numFmtId="177" fontId="5" fillId="0" borderId="35" xfId="60" applyNumberFormat="1" applyFont="1" applyBorder="1" applyAlignment="1">
      <alignment vertical="center"/>
      <protection/>
    </xf>
    <xf numFmtId="177" fontId="5" fillId="0" borderId="36" xfId="60" applyNumberFormat="1" applyFont="1" applyBorder="1" applyAlignment="1">
      <alignment vertical="center"/>
      <protection/>
    </xf>
    <xf numFmtId="177" fontId="5" fillId="0" borderId="37" xfId="60" applyNumberFormat="1" applyFont="1" applyBorder="1" applyAlignment="1">
      <alignment vertical="center"/>
      <protection/>
    </xf>
    <xf numFmtId="177" fontId="5" fillId="0" borderId="38" xfId="60" applyNumberFormat="1" applyFont="1" applyBorder="1" applyAlignment="1">
      <alignment vertical="center"/>
      <protection/>
    </xf>
    <xf numFmtId="0" fontId="2" fillId="0" borderId="0" xfId="60" applyBorder="1">
      <alignment vertical="center"/>
      <protection/>
    </xf>
    <xf numFmtId="0" fontId="5" fillId="0" borderId="39" xfId="60" applyFont="1" applyBorder="1">
      <alignment vertical="center"/>
      <protection/>
    </xf>
    <xf numFmtId="0" fontId="5" fillId="0" borderId="40" xfId="60" applyFont="1" applyBorder="1">
      <alignment vertical="center"/>
      <protection/>
    </xf>
    <xf numFmtId="0" fontId="5" fillId="0" borderId="41" xfId="60" applyFont="1" applyBorder="1">
      <alignment vertical="center"/>
      <protection/>
    </xf>
    <xf numFmtId="177" fontId="5" fillId="0" borderId="42" xfId="60" applyNumberFormat="1" applyFont="1" applyBorder="1" applyAlignment="1">
      <alignment vertical="center"/>
      <protection/>
    </xf>
    <xf numFmtId="177" fontId="5" fillId="0" borderId="43" xfId="60" applyNumberFormat="1" applyFont="1" applyBorder="1" applyAlignment="1">
      <alignment vertical="center"/>
      <protection/>
    </xf>
    <xf numFmtId="177" fontId="5" fillId="0" borderId="44" xfId="60" applyNumberFormat="1" applyFont="1" applyBorder="1" applyAlignment="1">
      <alignment vertical="center"/>
      <protection/>
    </xf>
    <xf numFmtId="49" fontId="2" fillId="0" borderId="0" xfId="61" applyNumberFormat="1" applyAlignment="1">
      <alignment horizontal="center"/>
      <protection/>
    </xf>
    <xf numFmtId="0" fontId="5" fillId="0" borderId="45" xfId="60" applyFont="1" applyBorder="1">
      <alignment vertical="center"/>
      <protection/>
    </xf>
    <xf numFmtId="0" fontId="5" fillId="0" borderId="46" xfId="60" applyFont="1" applyBorder="1">
      <alignment vertical="center"/>
      <protection/>
    </xf>
    <xf numFmtId="0" fontId="5" fillId="0" borderId="47" xfId="60" applyFont="1" applyBorder="1">
      <alignment vertical="center"/>
      <protection/>
    </xf>
    <xf numFmtId="177" fontId="5" fillId="0" borderId="48" xfId="60" applyNumberFormat="1" applyFont="1" applyBorder="1" applyAlignment="1">
      <alignment vertical="center"/>
      <protection/>
    </xf>
    <xf numFmtId="177" fontId="5" fillId="0" borderId="49" xfId="60" applyNumberFormat="1" applyFont="1" applyBorder="1" applyAlignment="1">
      <alignment vertical="center"/>
      <protection/>
    </xf>
    <xf numFmtId="177" fontId="5" fillId="0" borderId="50" xfId="60" applyNumberFormat="1" applyFont="1" applyBorder="1" applyAlignment="1">
      <alignment vertical="center"/>
      <protection/>
    </xf>
    <xf numFmtId="0" fontId="5" fillId="0" borderId="51" xfId="60" applyFont="1" applyBorder="1">
      <alignment vertical="center"/>
      <protection/>
    </xf>
    <xf numFmtId="49" fontId="2" fillId="0" borderId="0" xfId="61" applyNumberFormat="1" applyFont="1" applyAlignment="1">
      <alignment horizontal="center"/>
      <protection/>
    </xf>
    <xf numFmtId="0" fontId="5" fillId="0" borderId="52" xfId="60" applyFont="1" applyBorder="1">
      <alignment vertical="center"/>
      <protection/>
    </xf>
    <xf numFmtId="0" fontId="5" fillId="0" borderId="53" xfId="60" applyFont="1" applyBorder="1">
      <alignment vertical="center"/>
      <protection/>
    </xf>
    <xf numFmtId="0" fontId="5" fillId="0" borderId="46" xfId="60" applyFont="1" applyFill="1" applyBorder="1">
      <alignment vertical="center"/>
      <protection/>
    </xf>
    <xf numFmtId="0" fontId="5" fillId="0" borderId="47" xfId="60" applyFont="1" applyFill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177" fontId="5" fillId="0" borderId="54" xfId="60" applyNumberFormat="1" applyFont="1" applyBorder="1" applyAlignment="1">
      <alignment vertical="center"/>
      <protection/>
    </xf>
    <xf numFmtId="0" fontId="5" fillId="0" borderId="55" xfId="60" applyFont="1" applyBorder="1">
      <alignment vertical="center"/>
      <protection/>
    </xf>
    <xf numFmtId="0" fontId="5" fillId="0" borderId="56" xfId="60" applyFont="1" applyBorder="1">
      <alignment vertical="center"/>
      <protection/>
    </xf>
    <xf numFmtId="0" fontId="5" fillId="0" borderId="57" xfId="60" applyFont="1" applyBorder="1">
      <alignment vertical="center"/>
      <protection/>
    </xf>
    <xf numFmtId="177" fontId="5" fillId="0" borderId="30" xfId="60" applyNumberFormat="1" applyFont="1" applyBorder="1" applyAlignment="1">
      <alignment vertical="center"/>
      <protection/>
    </xf>
    <xf numFmtId="177" fontId="5" fillId="0" borderId="31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0" fontId="2" fillId="0" borderId="34" xfId="60" applyBorder="1">
      <alignment vertical="center"/>
      <protection/>
    </xf>
    <xf numFmtId="0" fontId="5" fillId="0" borderId="35" xfId="60" applyFont="1" applyBorder="1" applyAlignment="1">
      <alignment vertical="center"/>
      <protection/>
    </xf>
    <xf numFmtId="0" fontId="5" fillId="0" borderId="31" xfId="60" applyFont="1" applyBorder="1" applyAlignment="1">
      <alignment horizontal="center" vertical="center" wrapText="1"/>
      <protection/>
    </xf>
    <xf numFmtId="0" fontId="9" fillId="0" borderId="58" xfId="60" applyFont="1" applyFill="1" applyBorder="1" applyAlignment="1">
      <alignment horizontal="center" vertical="center" wrapText="1"/>
      <protection/>
    </xf>
    <xf numFmtId="0" fontId="5" fillId="0" borderId="59" xfId="60" applyFont="1" applyBorder="1" applyAlignment="1">
      <alignment horizontal="center" vertical="center"/>
      <protection/>
    </xf>
    <xf numFmtId="177" fontId="5" fillId="0" borderId="39" xfId="60" applyNumberFormat="1" applyFont="1" applyBorder="1" applyAlignment="1">
      <alignment vertical="center"/>
      <protection/>
    </xf>
    <xf numFmtId="177" fontId="5" fillId="0" borderId="46" xfId="60" applyNumberFormat="1" applyFont="1" applyBorder="1" applyAlignment="1">
      <alignment vertical="center"/>
      <protection/>
    </xf>
    <xf numFmtId="177" fontId="5" fillId="0" borderId="60" xfId="60" applyNumberFormat="1" applyFont="1" applyBorder="1" applyAlignment="1">
      <alignment vertical="center"/>
      <protection/>
    </xf>
    <xf numFmtId="177" fontId="5" fillId="0" borderId="51" xfId="60" applyNumberFormat="1" applyFont="1" applyBorder="1" applyAlignment="1">
      <alignment vertical="center"/>
      <protection/>
    </xf>
    <xf numFmtId="177" fontId="5" fillId="0" borderId="44" xfId="60" applyNumberFormat="1" applyFont="1" applyFill="1" applyBorder="1" applyAlignment="1">
      <alignment vertical="center"/>
      <protection/>
    </xf>
    <xf numFmtId="177" fontId="5" fillId="0" borderId="50" xfId="60" applyNumberFormat="1" applyFont="1" applyFill="1" applyBorder="1" applyAlignment="1">
      <alignment vertical="center"/>
      <protection/>
    </xf>
    <xf numFmtId="177" fontId="5" fillId="0" borderId="58" xfId="60" applyNumberFormat="1" applyFont="1" applyBorder="1" applyAlignment="1">
      <alignment vertical="center"/>
      <protection/>
    </xf>
    <xf numFmtId="177" fontId="5" fillId="0" borderId="32" xfId="60" applyNumberFormat="1" applyFont="1" applyFill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2" fillId="0" borderId="0" xfId="60" applyFill="1">
      <alignment vertical="center"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30" xfId="60" applyFont="1" applyFill="1" applyBorder="1" applyAlignment="1">
      <alignment horizontal="center" vertical="center"/>
      <protection/>
    </xf>
    <xf numFmtId="0" fontId="5" fillId="0" borderId="31" xfId="60" applyFont="1" applyFill="1" applyBorder="1" applyAlignment="1">
      <alignment horizontal="center" vertical="center"/>
      <protection/>
    </xf>
    <xf numFmtId="0" fontId="5" fillId="0" borderId="31" xfId="60" applyFont="1" applyFill="1" applyBorder="1" applyAlignment="1">
      <alignment horizontal="center" vertical="center" wrapText="1"/>
      <protection/>
    </xf>
    <xf numFmtId="0" fontId="9" fillId="0" borderId="32" xfId="60" applyFont="1" applyFill="1" applyBorder="1" applyAlignment="1">
      <alignment horizontal="center" vertical="center" wrapText="1"/>
      <protection/>
    </xf>
    <xf numFmtId="0" fontId="6" fillId="0" borderId="30" xfId="60" applyFont="1" applyFill="1" applyBorder="1" applyAlignment="1">
      <alignment horizontal="center" vertical="center" wrapText="1"/>
      <protection/>
    </xf>
    <xf numFmtId="0" fontId="6" fillId="0" borderId="61" xfId="60" applyFont="1" applyFill="1" applyBorder="1" applyAlignment="1">
      <alignment horizontal="center" vertical="center" wrapText="1"/>
      <protection/>
    </xf>
    <xf numFmtId="0" fontId="6" fillId="0" borderId="31" xfId="60" applyFont="1" applyFill="1" applyBorder="1" applyAlignment="1">
      <alignment horizontal="center" vertical="center" wrapText="1"/>
      <protection/>
    </xf>
    <xf numFmtId="49" fontId="5" fillId="0" borderId="32" xfId="60" applyNumberFormat="1" applyFont="1" applyFill="1" applyBorder="1" applyAlignment="1">
      <alignment horizontal="center" vertical="center"/>
      <protection/>
    </xf>
    <xf numFmtId="38" fontId="5" fillId="0" borderId="62" xfId="60" applyNumberFormat="1" applyFont="1" applyBorder="1" applyAlignment="1">
      <alignment vertical="center"/>
      <protection/>
    </xf>
    <xf numFmtId="38" fontId="5" fillId="0" borderId="63" xfId="60" applyNumberFormat="1" applyFont="1" applyBorder="1" applyAlignment="1">
      <alignment vertical="center"/>
      <protection/>
    </xf>
    <xf numFmtId="177" fontId="5" fillId="0" borderId="27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64" xfId="60" applyNumberFormat="1" applyFont="1" applyBorder="1" applyAlignment="1">
      <alignment vertical="center"/>
      <protection/>
    </xf>
    <xf numFmtId="177" fontId="5" fillId="0" borderId="65" xfId="60" applyNumberFormat="1" applyFont="1" applyBorder="1" applyAlignment="1">
      <alignment vertical="center"/>
      <protection/>
    </xf>
    <xf numFmtId="177" fontId="5" fillId="0" borderId="66" xfId="60" applyNumberFormat="1" applyFont="1" applyBorder="1" applyAlignment="1">
      <alignment vertical="center"/>
      <protection/>
    </xf>
    <xf numFmtId="0" fontId="5" fillId="0" borderId="66" xfId="60" applyFont="1" applyBorder="1" applyAlignment="1">
      <alignment horizontal="center" vertical="center"/>
      <protection/>
    </xf>
    <xf numFmtId="49" fontId="2" fillId="0" borderId="0" xfId="60" applyNumberFormat="1" applyFill="1" applyAlignment="1">
      <alignment horizontal="center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2" fillId="0" borderId="14" xfId="60" applyFill="1" applyBorder="1" applyAlignment="1">
      <alignment vertical="center" wrapText="1"/>
      <protection/>
    </xf>
    <xf numFmtId="0" fontId="2" fillId="0" borderId="16" xfId="60" applyFill="1" applyBorder="1" applyAlignment="1">
      <alignment vertical="center" wrapText="1"/>
      <protection/>
    </xf>
    <xf numFmtId="0" fontId="7" fillId="0" borderId="30" xfId="60" applyFont="1" applyFill="1" applyBorder="1" applyAlignment="1">
      <alignment horizontal="center" vertical="center"/>
      <protection/>
    </xf>
    <xf numFmtId="0" fontId="7" fillId="0" borderId="31" xfId="60" applyFont="1" applyFill="1" applyBorder="1" applyAlignment="1">
      <alignment horizontal="center" vertical="center"/>
      <protection/>
    </xf>
    <xf numFmtId="0" fontId="7" fillId="0" borderId="31" xfId="60" applyFont="1" applyFill="1" applyBorder="1" applyAlignment="1">
      <alignment horizontal="center" vertical="center" wrapText="1"/>
      <protection/>
    </xf>
    <xf numFmtId="0" fontId="7" fillId="0" borderId="32" xfId="60" applyFont="1" applyFill="1" applyBorder="1" applyAlignment="1">
      <alignment horizontal="center" vertical="center"/>
      <protection/>
    </xf>
    <xf numFmtId="177" fontId="5" fillId="0" borderId="24" xfId="60" applyNumberFormat="1" applyFont="1" applyFill="1" applyBorder="1" applyAlignment="1">
      <alignment vertical="center"/>
      <protection/>
    </xf>
    <xf numFmtId="0" fontId="5" fillId="0" borderId="25" xfId="60" applyFont="1" applyBorder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49" fontId="5" fillId="0" borderId="67" xfId="60" applyNumberFormat="1" applyFont="1" applyBorder="1" applyAlignment="1">
      <alignment horizontal="center" vertical="center"/>
      <protection/>
    </xf>
    <xf numFmtId="177" fontId="5" fillId="0" borderId="61" xfId="60" applyNumberFormat="1" applyFont="1" applyBorder="1" applyAlignment="1">
      <alignment vertical="center"/>
      <protection/>
    </xf>
    <xf numFmtId="49" fontId="5" fillId="0" borderId="68" xfId="60" applyNumberFormat="1" applyFont="1" applyBorder="1" applyAlignment="1">
      <alignment horizontal="center" vertical="center"/>
      <protection/>
    </xf>
    <xf numFmtId="177" fontId="5" fillId="0" borderId="29" xfId="60" applyNumberFormat="1" applyFont="1" applyFill="1" applyBorder="1" applyAlignment="1">
      <alignment vertical="center"/>
      <protection/>
    </xf>
    <xf numFmtId="0" fontId="2" fillId="33" borderId="0" xfId="60" applyFont="1" applyFill="1">
      <alignment vertical="center"/>
      <protection/>
    </xf>
    <xf numFmtId="49" fontId="2" fillId="33" borderId="0" xfId="60" applyNumberFormat="1" applyFont="1" applyFill="1" applyAlignment="1">
      <alignment horizontal="center" vertical="center"/>
      <protection/>
    </xf>
    <xf numFmtId="49" fontId="2" fillId="34" borderId="0" xfId="60" applyNumberFormat="1" applyFill="1" applyAlignment="1">
      <alignment horizontal="left" vertical="center"/>
      <protection/>
    </xf>
    <xf numFmtId="49" fontId="2" fillId="34" borderId="0" xfId="60" applyNumberFormat="1" applyFill="1" applyAlignment="1">
      <alignment horizontal="center" vertical="center"/>
      <protection/>
    </xf>
    <xf numFmtId="49" fontId="2" fillId="34" borderId="0" xfId="60" applyNumberFormat="1" applyFill="1">
      <alignment vertical="center"/>
      <protection/>
    </xf>
    <xf numFmtId="0" fontId="2" fillId="34" borderId="0" xfId="60" applyFill="1">
      <alignment vertical="center"/>
      <protection/>
    </xf>
    <xf numFmtId="0" fontId="2" fillId="35" borderId="0" xfId="60" applyFill="1">
      <alignment vertical="center"/>
      <protection/>
    </xf>
    <xf numFmtId="0" fontId="2" fillId="36" borderId="0" xfId="60" applyFill="1">
      <alignment vertical="center"/>
      <protection/>
    </xf>
    <xf numFmtId="0" fontId="2" fillId="37" borderId="0" xfId="60" applyFill="1">
      <alignment vertical="center"/>
      <protection/>
    </xf>
    <xf numFmtId="0" fontId="2" fillId="0" borderId="0" xfId="60" applyAlignment="1">
      <alignment vertical="center" wrapText="1"/>
      <protection/>
    </xf>
    <xf numFmtId="0" fontId="2" fillId="0" borderId="0" xfId="60" applyFill="1" applyAlignment="1">
      <alignment vertical="center" wrapText="1"/>
      <protection/>
    </xf>
    <xf numFmtId="49" fontId="2" fillId="0" borderId="0" xfId="60" applyNumberFormat="1" applyFill="1" applyAlignment="1">
      <alignment vertical="center" wrapText="1"/>
      <protection/>
    </xf>
    <xf numFmtId="49" fontId="2" fillId="0" borderId="0" xfId="60" applyNumberFormat="1" applyFill="1" applyAlignment="1">
      <alignment horizontal="center" vertical="center" wrapText="1"/>
      <protection/>
    </xf>
    <xf numFmtId="0" fontId="2" fillId="38" borderId="0" xfId="60" applyFill="1">
      <alignment vertical="center"/>
      <protection/>
    </xf>
    <xf numFmtId="177" fontId="5" fillId="0" borderId="69" xfId="60" applyNumberFormat="1" applyFont="1" applyBorder="1" applyAlignment="1">
      <alignment vertical="center"/>
      <protection/>
    </xf>
    <xf numFmtId="0" fontId="2" fillId="0" borderId="11" xfId="60" applyBorder="1">
      <alignment vertical="center"/>
      <protection/>
    </xf>
    <xf numFmtId="177" fontId="5" fillId="0" borderId="46" xfId="60" applyNumberFormat="1" applyFont="1" applyFill="1" applyBorder="1" applyAlignment="1">
      <alignment vertical="center"/>
      <protection/>
    </xf>
    <xf numFmtId="177" fontId="5" fillId="0" borderId="51" xfId="60" applyNumberFormat="1" applyFont="1" applyFill="1" applyBorder="1" applyAlignment="1">
      <alignment vertical="center"/>
      <protection/>
    </xf>
    <xf numFmtId="177" fontId="5" fillId="0" borderId="58" xfId="60" applyNumberFormat="1" applyFont="1" applyFill="1" applyBorder="1" applyAlignment="1">
      <alignment vertical="center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49" fontId="5" fillId="0" borderId="32" xfId="60" applyNumberFormat="1" applyFont="1" applyBorder="1" applyAlignment="1">
      <alignment horizontal="center" vertical="center"/>
      <protection/>
    </xf>
    <xf numFmtId="177" fontId="5" fillId="0" borderId="14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 quotePrefix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 quotePrefix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5" fillId="0" borderId="13" xfId="60" applyFont="1" applyBorder="1" applyAlignment="1">
      <alignment horizontal="center" vertical="center" wrapText="1"/>
      <protection/>
    </xf>
    <xf numFmtId="0" fontId="2" fillId="0" borderId="16" xfId="60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2" fillId="0" borderId="0" xfId="60" applyAlignment="1">
      <alignment vertical="center" wrapText="1"/>
      <protection/>
    </xf>
    <xf numFmtId="0" fontId="5" fillId="0" borderId="70" xfId="60" applyFont="1" applyBorder="1" applyAlignment="1">
      <alignment horizontal="center" vertical="center"/>
      <protection/>
    </xf>
    <xf numFmtId="0" fontId="5" fillId="0" borderId="71" xfId="60" applyFont="1" applyBorder="1" applyAlignment="1">
      <alignment horizontal="center" vertical="center"/>
      <protection/>
    </xf>
    <xf numFmtId="0" fontId="5" fillId="0" borderId="72" xfId="60" applyFont="1" applyBorder="1" applyAlignment="1">
      <alignment horizontal="center" vertical="center"/>
      <protection/>
    </xf>
    <xf numFmtId="0" fontId="5" fillId="0" borderId="70" xfId="60" applyFont="1" applyFill="1" applyBorder="1" applyAlignment="1">
      <alignment horizontal="center" vertical="center" wrapText="1"/>
      <protection/>
    </xf>
    <xf numFmtId="0" fontId="5" fillId="0" borderId="71" xfId="60" applyFont="1" applyFill="1" applyBorder="1" applyAlignment="1">
      <alignment horizontal="center" vertical="center" wrapText="1"/>
      <protection/>
    </xf>
    <xf numFmtId="0" fontId="2" fillId="0" borderId="72" xfId="60" applyBorder="1" applyAlignment="1">
      <alignment horizontal="center" vertical="center" wrapText="1"/>
      <protection/>
    </xf>
    <xf numFmtId="0" fontId="5" fillId="0" borderId="70" xfId="60" applyFont="1" applyBorder="1" applyAlignment="1">
      <alignment horizontal="center" vertical="center" wrapText="1"/>
      <protection/>
    </xf>
    <xf numFmtId="0" fontId="5" fillId="0" borderId="71" xfId="60" applyFont="1" applyBorder="1" applyAlignment="1">
      <alignment horizontal="center" vertical="center" wrapText="1"/>
      <protection/>
    </xf>
    <xf numFmtId="0" fontId="5" fillId="0" borderId="72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2" fillId="0" borderId="72" xfId="60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2" fillId="0" borderId="22" xfId="60" applyFill="1" applyBorder="1" applyAlignment="1">
      <alignment horizontal="center" vertical="center" wrapText="1"/>
      <protection/>
    </xf>
    <xf numFmtId="0" fontId="2" fillId="0" borderId="21" xfId="60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2" fillId="0" borderId="16" xfId="60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2" fillId="0" borderId="16" xfId="60" applyFill="1" applyBorder="1" applyAlignment="1">
      <alignment horizontal="center" vertical="center" wrapText="1"/>
      <protection/>
    </xf>
    <xf numFmtId="0" fontId="2" fillId="0" borderId="72" xfId="60" applyFill="1" applyBorder="1" applyAlignment="1">
      <alignment horizontal="center" vertical="center" wrapText="1"/>
      <protection/>
    </xf>
    <xf numFmtId="177" fontId="5" fillId="0" borderId="70" xfId="60" applyNumberFormat="1" applyFont="1" applyBorder="1" applyAlignment="1">
      <alignment vertical="center"/>
      <protection/>
    </xf>
    <xf numFmtId="177" fontId="5" fillId="0" borderId="72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70" xfId="60" applyFont="1" applyFill="1" applyBorder="1" applyAlignment="1">
      <alignment horizontal="center" vertical="center"/>
      <protection/>
    </xf>
    <xf numFmtId="0" fontId="6" fillId="0" borderId="72" xfId="60" applyFont="1" applyFill="1" applyBorder="1" applyAlignment="1">
      <alignment horizontal="center" vertical="center"/>
      <protection/>
    </xf>
    <xf numFmtId="49" fontId="5" fillId="0" borderId="70" xfId="60" applyNumberFormat="1" applyFont="1" applyBorder="1" applyAlignment="1">
      <alignment horizontal="center" vertical="center"/>
      <protection/>
    </xf>
    <xf numFmtId="49" fontId="5" fillId="0" borderId="71" xfId="60" applyNumberFormat="1" applyFont="1" applyBorder="1" applyAlignment="1">
      <alignment horizontal="center" vertical="center"/>
      <protection/>
    </xf>
    <xf numFmtId="49" fontId="5" fillId="0" borderId="72" xfId="60" applyNumberFormat="1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73" xfId="60" applyFont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49" fontId="5" fillId="0" borderId="14" xfId="60" applyNumberFormat="1" applyFont="1" applyBorder="1" applyAlignment="1">
      <alignment horizontal="center" vertical="center"/>
      <protection/>
    </xf>
    <xf numFmtId="49" fontId="5" fillId="0" borderId="16" xfId="60" applyNumberFormat="1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2" fillId="0" borderId="33" xfId="60" applyFill="1" applyBorder="1" applyAlignment="1">
      <alignment horizontal="center" vertical="center"/>
      <protection/>
    </xf>
    <xf numFmtId="0" fontId="2" fillId="0" borderId="34" xfId="60" applyFill="1" applyBorder="1" applyAlignment="1">
      <alignment horizontal="center" vertical="center"/>
      <protection/>
    </xf>
    <xf numFmtId="0" fontId="2" fillId="0" borderId="35" xfId="60" applyFill="1" applyBorder="1" applyAlignment="1">
      <alignment horizontal="center" vertical="center"/>
      <protection/>
    </xf>
    <xf numFmtId="0" fontId="5" fillId="0" borderId="74" xfId="60" applyFont="1" applyBorder="1" applyAlignment="1">
      <alignment horizontal="center" vertical="center"/>
      <protection/>
    </xf>
    <xf numFmtId="0" fontId="5" fillId="0" borderId="75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エラーチェック案" xfId="61"/>
    <cellStyle name="標準_エラーチェック検討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C218"/>
  <sheetViews>
    <sheetView zoomScale="75" zoomScaleNormal="75" zoomScalePageLayoutView="0" workbookViewId="0" topLeftCell="A62">
      <selection activeCell="D104" sqref="D104"/>
    </sheetView>
  </sheetViews>
  <sheetFormatPr defaultColWidth="9.140625" defaultRowHeight="15"/>
  <cols>
    <col min="1" max="1" width="2.57421875" style="4" customWidth="1"/>
    <col min="2" max="2" width="11.8515625" style="4" customWidth="1"/>
    <col min="3" max="27" width="9.57421875" style="4" customWidth="1"/>
    <col min="28" max="16384" width="9.00390625" style="4" customWidth="1"/>
  </cols>
  <sheetData>
    <row r="1" spans="2:27" ht="17.25">
      <c r="B1" s="203" t="str">
        <f>"船員保険事業月報【"&amp;TEXT(MAX(B22:B33),"[$-411]ggge""年""m""月""")&amp;"】　総括表１　（速報値）"</f>
        <v>船員保険事業月報【平成24年3月】　総括表１　（速報値）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6" ht="13.5" customHeight="1">
      <c r="B3" s="5"/>
      <c r="C3" s="205" t="s">
        <v>0</v>
      </c>
      <c r="D3" s="206"/>
      <c r="E3" s="206"/>
      <c r="F3" s="206"/>
      <c r="G3" s="207"/>
      <c r="H3" s="205" t="s">
        <v>1</v>
      </c>
      <c r="I3" s="206"/>
      <c r="J3" s="206"/>
      <c r="K3" s="206"/>
      <c r="L3" s="206"/>
      <c r="M3" s="206"/>
      <c r="N3" s="206"/>
      <c r="O3" s="206"/>
      <c r="P3" s="207"/>
    </row>
    <row r="4" spans="2:16" ht="13.5" customHeight="1">
      <c r="B4" s="6"/>
      <c r="C4" s="201" t="s">
        <v>2</v>
      </c>
      <c r="D4" s="201" t="s">
        <v>3</v>
      </c>
      <c r="E4" s="201" t="s">
        <v>4</v>
      </c>
      <c r="F4" s="201" t="s">
        <v>5</v>
      </c>
      <c r="G4" s="201" t="s">
        <v>6</v>
      </c>
      <c r="H4" s="201" t="s">
        <v>7</v>
      </c>
      <c r="I4" s="201" t="s">
        <v>8</v>
      </c>
      <c r="J4" s="201" t="s">
        <v>9</v>
      </c>
      <c r="K4" s="201" t="s">
        <v>10</v>
      </c>
      <c r="L4" s="201" t="s">
        <v>11</v>
      </c>
      <c r="M4" s="201" t="s">
        <v>12</v>
      </c>
      <c r="N4" s="216" t="s">
        <v>13</v>
      </c>
      <c r="O4" s="201" t="s">
        <v>14</v>
      </c>
      <c r="P4" s="201" t="s">
        <v>15</v>
      </c>
    </row>
    <row r="5" spans="2:16" ht="13.5" customHeight="1">
      <c r="B5" s="7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2:16" ht="11.25" customHeight="1">
      <c r="B6" s="8"/>
      <c r="C6" s="9" t="s">
        <v>16</v>
      </c>
      <c r="D6" s="9" t="s">
        <v>16</v>
      </c>
      <c r="E6" s="9" t="s">
        <v>16</v>
      </c>
      <c r="F6" s="9" t="s">
        <v>17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  <c r="L6" s="9" t="s">
        <v>18</v>
      </c>
      <c r="M6" s="9" t="s">
        <v>18</v>
      </c>
      <c r="N6" s="9" t="s">
        <v>18</v>
      </c>
      <c r="O6" s="9" t="s">
        <v>18</v>
      </c>
      <c r="P6" s="9" t="s">
        <v>18</v>
      </c>
    </row>
    <row r="7" spans="2:16" ht="13.5" customHeight="1">
      <c r="B7" s="10">
        <f>IF(B168="","",DATE(B168,4,1))</f>
        <v>39904</v>
      </c>
      <c r="C7" s="195">
        <v>14.2071916666667</v>
      </c>
      <c r="D7" s="195">
        <v>6.15095833333333</v>
      </c>
      <c r="E7" s="195">
        <v>8.05623333333333</v>
      </c>
      <c r="F7" s="195">
        <v>394629.77231325745</v>
      </c>
      <c r="G7" s="195">
        <v>3193.3016039099994</v>
      </c>
      <c r="H7" s="195">
        <v>257.77476292</v>
      </c>
      <c r="I7" s="195">
        <v>83.6283289</v>
      </c>
      <c r="J7" s="195">
        <v>93.05665440000001</v>
      </c>
      <c r="K7" s="195">
        <v>25.5954272</v>
      </c>
      <c r="L7" s="195">
        <v>42.1814765</v>
      </c>
      <c r="M7" s="195">
        <v>0.252872</v>
      </c>
      <c r="N7" s="195">
        <v>4.2356102</v>
      </c>
      <c r="O7" s="196">
        <v>3.21587532</v>
      </c>
      <c r="P7" s="196" t="s">
        <v>133</v>
      </c>
    </row>
    <row r="8" spans="2:16" ht="13.5" customHeight="1">
      <c r="B8" s="10">
        <f>IF(B169="","",DATE(B169,4,1))</f>
        <v>40269</v>
      </c>
      <c r="C8" s="11">
        <f aca="true" t="shared" si="0" ref="C8:E9">C169/10000</f>
        <v>13.800725</v>
      </c>
      <c r="D8" s="11">
        <f t="shared" si="0"/>
        <v>6.054466666666666</v>
      </c>
      <c r="E8" s="11">
        <f t="shared" si="0"/>
        <v>7.746258333333333</v>
      </c>
      <c r="F8" s="11">
        <f>F169</f>
        <v>389454.90071472665</v>
      </c>
      <c r="G8" s="11">
        <f>G169/100000</f>
        <v>2829.5808</v>
      </c>
      <c r="H8" s="11">
        <f aca="true" t="shared" si="1" ref="H8:O9">H169/100000000</f>
        <v>241.39979231132605</v>
      </c>
      <c r="I8" s="11">
        <f t="shared" si="1"/>
        <v>64.9199476</v>
      </c>
      <c r="J8" s="11">
        <f t="shared" si="1"/>
        <v>86.1642452</v>
      </c>
      <c r="K8" s="11">
        <f t="shared" si="1"/>
        <v>24.4509924</v>
      </c>
      <c r="L8" s="11">
        <f t="shared" si="1"/>
        <v>40.4420236</v>
      </c>
      <c r="M8" s="11">
        <f t="shared" si="1"/>
        <v>0.241328</v>
      </c>
      <c r="N8" s="11">
        <f t="shared" si="1"/>
        <v>3.06885466</v>
      </c>
      <c r="O8" s="12">
        <f t="shared" si="1"/>
        <v>2.863265291326536</v>
      </c>
      <c r="P8" s="12">
        <f>P169/100000000</f>
        <v>19.24913556</v>
      </c>
    </row>
    <row r="9" spans="2:16" ht="13.5" customHeight="1" thickBot="1">
      <c r="B9" s="13">
        <f>IF(B170="","",DATE(B170,4,1))</f>
        <v>40634</v>
      </c>
      <c r="C9" s="14">
        <f t="shared" si="0"/>
        <v>13.369008333333335</v>
      </c>
      <c r="D9" s="14">
        <f t="shared" si="0"/>
        <v>5.94305</v>
      </c>
      <c r="E9" s="14">
        <f t="shared" si="0"/>
        <v>7.425958333333333</v>
      </c>
      <c r="F9" s="14">
        <f>F170</f>
        <v>388854.6689210557</v>
      </c>
      <c r="G9" s="14">
        <f>G170/100000</f>
        <v>2773.24492</v>
      </c>
      <c r="H9" s="14">
        <f t="shared" si="1"/>
        <v>243.5736022196383</v>
      </c>
      <c r="I9" s="14">
        <f t="shared" si="1"/>
        <v>68.1782134</v>
      </c>
      <c r="J9" s="14">
        <f t="shared" si="1"/>
        <v>85.3707205</v>
      </c>
      <c r="K9" s="14">
        <f t="shared" si="1"/>
        <v>24.2242761</v>
      </c>
      <c r="L9" s="14">
        <f t="shared" si="1"/>
        <v>42.6818643</v>
      </c>
      <c r="M9" s="14">
        <f t="shared" si="1"/>
        <v>0.251359</v>
      </c>
      <c r="N9" s="14">
        <f t="shared" si="1"/>
        <v>3.04438778</v>
      </c>
      <c r="O9" s="15">
        <f t="shared" si="1"/>
        <v>3.4834363696389685</v>
      </c>
      <c r="P9" s="15">
        <f>P170/100000000</f>
        <v>16.33934477</v>
      </c>
    </row>
    <row r="10" spans="2:16" ht="13.5" customHeight="1" hidden="1" thickTop="1">
      <c r="B10" s="16">
        <f aca="true" t="shared" si="2" ref="B10:B21">IF(B195="","",DATE(LEFT(B195,4),MID(B195,5,2),1))</f>
        <v>40269</v>
      </c>
      <c r="C10" s="11">
        <f aca="true" t="shared" si="3" ref="C10:E21">C195/10000</f>
        <v>14.0192</v>
      </c>
      <c r="D10" s="11">
        <f t="shared" si="3"/>
        <v>6.121</v>
      </c>
      <c r="E10" s="11">
        <f t="shared" si="3"/>
        <v>7.8982</v>
      </c>
      <c r="F10" s="11">
        <f aca="true" t="shared" si="4" ref="F10:F21">F195</f>
        <v>388518.836791373</v>
      </c>
      <c r="G10" s="11">
        <f>G195/100000</f>
        <v>237.81238</v>
      </c>
      <c r="H10" s="11">
        <f>ROUND(H195/100000000,8)</f>
        <v>20.46190675</v>
      </c>
      <c r="I10" s="11">
        <f aca="true" t="shared" si="5" ref="I10:N21">I195/100000000</f>
        <v>5.189898</v>
      </c>
      <c r="J10" s="11">
        <f t="shared" si="5"/>
        <v>7.3019595</v>
      </c>
      <c r="K10" s="11">
        <f t="shared" si="5"/>
        <v>2.1621407</v>
      </c>
      <c r="L10" s="11">
        <f t="shared" si="5"/>
        <v>3.5287865</v>
      </c>
      <c r="M10" s="11">
        <f t="shared" si="5"/>
        <v>0.017187</v>
      </c>
      <c r="N10" s="11">
        <f t="shared" si="5"/>
        <v>0.25288314</v>
      </c>
      <c r="O10" s="12">
        <f aca="true" t="shared" si="6" ref="O10:P21">ROUND(O195/100000000,8)</f>
        <v>0.22073701</v>
      </c>
      <c r="P10" s="12">
        <f t="shared" si="6"/>
        <v>1.7883149</v>
      </c>
    </row>
    <row r="11" spans="2:16" ht="13.5" customHeight="1" hidden="1">
      <c r="B11" s="16">
        <f t="shared" si="2"/>
        <v>40299</v>
      </c>
      <c r="C11" s="11">
        <f t="shared" si="3"/>
        <v>13.9764</v>
      </c>
      <c r="D11" s="11">
        <f t="shared" si="3"/>
        <v>6.1141</v>
      </c>
      <c r="E11" s="11">
        <f t="shared" si="3"/>
        <v>7.8623</v>
      </c>
      <c r="F11" s="11">
        <f t="shared" si="4"/>
        <v>388398.259760226</v>
      </c>
      <c r="G11" s="11">
        <f aca="true" t="shared" si="7" ref="G11:G21">G196/100000</f>
        <v>237.47058</v>
      </c>
      <c r="H11" s="11">
        <f aca="true" t="shared" si="8" ref="H11:H21">ROUND(H196/100000000,8)</f>
        <v>19.23286357</v>
      </c>
      <c r="I11" s="11">
        <f t="shared" si="5"/>
        <v>5.1315643</v>
      </c>
      <c r="J11" s="11">
        <f t="shared" si="5"/>
        <v>6.9085603</v>
      </c>
      <c r="K11" s="11">
        <f t="shared" si="5"/>
        <v>1.8879845</v>
      </c>
      <c r="L11" s="11">
        <f t="shared" si="5"/>
        <v>3.0971692</v>
      </c>
      <c r="M11" s="11">
        <f t="shared" si="5"/>
        <v>0.0206605</v>
      </c>
      <c r="N11" s="11">
        <f t="shared" si="5"/>
        <v>0.24408702</v>
      </c>
      <c r="O11" s="12">
        <f t="shared" si="6"/>
        <v>0.26888425</v>
      </c>
      <c r="P11" s="12">
        <f t="shared" si="6"/>
        <v>1.6739535</v>
      </c>
    </row>
    <row r="12" spans="2:16" ht="13.5" customHeight="1" hidden="1">
      <c r="B12" s="16">
        <f t="shared" si="2"/>
        <v>40330</v>
      </c>
      <c r="C12" s="11">
        <f t="shared" si="3"/>
        <v>13.8641</v>
      </c>
      <c r="D12" s="11">
        <f t="shared" si="3"/>
        <v>6.0657</v>
      </c>
      <c r="E12" s="11">
        <f t="shared" si="3"/>
        <v>7.7984</v>
      </c>
      <c r="F12" s="11">
        <f t="shared" si="4"/>
        <v>387890.630924707</v>
      </c>
      <c r="G12" s="11">
        <f t="shared" si="7"/>
        <v>235.28282</v>
      </c>
      <c r="H12" s="11">
        <f t="shared" si="8"/>
        <v>20.57800964</v>
      </c>
      <c r="I12" s="11">
        <f t="shared" si="5"/>
        <v>5.6472609</v>
      </c>
      <c r="J12" s="11">
        <f t="shared" si="5"/>
        <v>7.326798</v>
      </c>
      <c r="K12" s="11">
        <f t="shared" si="5"/>
        <v>2.1559486</v>
      </c>
      <c r="L12" s="11">
        <f t="shared" si="5"/>
        <v>3.2404885</v>
      </c>
      <c r="M12" s="11">
        <f t="shared" si="5"/>
        <v>0.0263395</v>
      </c>
      <c r="N12" s="11">
        <f t="shared" si="5"/>
        <v>0.26707808</v>
      </c>
      <c r="O12" s="12">
        <f t="shared" si="6"/>
        <v>0.25860074</v>
      </c>
      <c r="P12" s="12">
        <f t="shared" si="6"/>
        <v>1.65549532</v>
      </c>
    </row>
    <row r="13" spans="2:16" ht="13.5" customHeight="1" hidden="1">
      <c r="B13" s="16">
        <f t="shared" si="2"/>
        <v>40360</v>
      </c>
      <c r="C13" s="11">
        <f t="shared" si="3"/>
        <v>13.7349</v>
      </c>
      <c r="D13" s="11">
        <f t="shared" si="3"/>
        <v>6.0169</v>
      </c>
      <c r="E13" s="11">
        <f t="shared" si="3"/>
        <v>7.718</v>
      </c>
      <c r="F13" s="11">
        <f t="shared" si="4"/>
        <v>385332.313982283</v>
      </c>
      <c r="G13" s="11">
        <f t="shared" si="7"/>
        <v>231.8506</v>
      </c>
      <c r="H13" s="11">
        <f t="shared" si="8"/>
        <v>20.41877197</v>
      </c>
      <c r="I13" s="11">
        <f t="shared" si="5"/>
        <v>5.3960064</v>
      </c>
      <c r="J13" s="11">
        <f t="shared" si="5"/>
        <v>7.2677533</v>
      </c>
      <c r="K13" s="11">
        <f t="shared" si="5"/>
        <v>2.2439992</v>
      </c>
      <c r="L13" s="11">
        <f t="shared" si="5"/>
        <v>3.2969961</v>
      </c>
      <c r="M13" s="11">
        <f t="shared" si="5"/>
        <v>0.0212945</v>
      </c>
      <c r="N13" s="11">
        <f t="shared" si="5"/>
        <v>0.26825856</v>
      </c>
      <c r="O13" s="12">
        <f t="shared" si="6"/>
        <v>0.32517891</v>
      </c>
      <c r="P13" s="12">
        <f t="shared" si="6"/>
        <v>1.599285</v>
      </c>
    </row>
    <row r="14" spans="2:16" ht="13.5" customHeight="1" hidden="1">
      <c r="B14" s="16">
        <f t="shared" si="2"/>
        <v>40391</v>
      </c>
      <c r="C14" s="11">
        <f t="shared" si="3"/>
        <v>13.8541</v>
      </c>
      <c r="D14" s="11">
        <f t="shared" si="3"/>
        <v>6.0848</v>
      </c>
      <c r="E14" s="11">
        <f t="shared" si="3"/>
        <v>7.7693</v>
      </c>
      <c r="F14" s="11">
        <f t="shared" si="4"/>
        <v>386539.705495661</v>
      </c>
      <c r="G14" s="11">
        <f t="shared" si="7"/>
        <v>235.20168</v>
      </c>
      <c r="H14" s="11">
        <f t="shared" si="8"/>
        <v>20.50298235</v>
      </c>
      <c r="I14" s="11">
        <f t="shared" si="5"/>
        <v>5.6702288</v>
      </c>
      <c r="J14" s="11">
        <f t="shared" si="5"/>
        <v>7.1035112</v>
      </c>
      <c r="K14" s="11">
        <f t="shared" si="5"/>
        <v>2.0996662</v>
      </c>
      <c r="L14" s="11">
        <f t="shared" si="5"/>
        <v>3.1894077</v>
      </c>
      <c r="M14" s="11">
        <f t="shared" si="5"/>
        <v>0.018108</v>
      </c>
      <c r="N14" s="11">
        <f t="shared" si="5"/>
        <v>0.26870502</v>
      </c>
      <c r="O14" s="12">
        <f t="shared" si="6"/>
        <v>0.45929679</v>
      </c>
      <c r="P14" s="12">
        <f t="shared" si="6"/>
        <v>1.69405864</v>
      </c>
    </row>
    <row r="15" spans="2:16" ht="13.5" customHeight="1" hidden="1">
      <c r="B15" s="16">
        <f t="shared" si="2"/>
        <v>40422</v>
      </c>
      <c r="C15" s="11">
        <f t="shared" si="3"/>
        <v>13.9004</v>
      </c>
      <c r="D15" s="11">
        <f t="shared" si="3"/>
        <v>6.1028</v>
      </c>
      <c r="E15" s="11">
        <f t="shared" si="3"/>
        <v>7.7976</v>
      </c>
      <c r="F15" s="11">
        <f t="shared" si="4"/>
        <v>393257.455594153</v>
      </c>
      <c r="G15" s="11">
        <f t="shared" si="7"/>
        <v>239.99716</v>
      </c>
      <c r="H15" s="11">
        <f t="shared" si="8"/>
        <v>19.56023316</v>
      </c>
      <c r="I15" s="11">
        <f t="shared" si="5"/>
        <v>5.2533004</v>
      </c>
      <c r="J15" s="11">
        <f t="shared" si="5"/>
        <v>6.9879215</v>
      </c>
      <c r="K15" s="11">
        <f t="shared" si="5"/>
        <v>1.9639851</v>
      </c>
      <c r="L15" s="11">
        <f t="shared" si="5"/>
        <v>3.2148402</v>
      </c>
      <c r="M15" s="11">
        <f t="shared" si="5"/>
        <v>0.0188245</v>
      </c>
      <c r="N15" s="11">
        <f t="shared" si="5"/>
        <v>0.25164486</v>
      </c>
      <c r="O15" s="12">
        <f t="shared" si="6"/>
        <v>0.19948474</v>
      </c>
      <c r="P15" s="12">
        <f t="shared" si="6"/>
        <v>1.67023186</v>
      </c>
    </row>
    <row r="16" spans="2:16" ht="13.5" customHeight="1" hidden="1">
      <c r="B16" s="16">
        <f t="shared" si="2"/>
        <v>40452</v>
      </c>
      <c r="C16" s="11">
        <f t="shared" si="3"/>
        <v>13.8953</v>
      </c>
      <c r="D16" s="11">
        <f t="shared" si="3"/>
        <v>6.1065</v>
      </c>
      <c r="E16" s="11">
        <f t="shared" si="3"/>
        <v>7.7888</v>
      </c>
      <c r="F16" s="11">
        <f t="shared" si="4"/>
        <v>393519.528371407</v>
      </c>
      <c r="G16" s="11">
        <f t="shared" si="7"/>
        <v>240.3027</v>
      </c>
      <c r="H16" s="11">
        <f t="shared" si="8"/>
        <v>20.17731264</v>
      </c>
      <c r="I16" s="11">
        <f t="shared" si="5"/>
        <v>5.4729235</v>
      </c>
      <c r="J16" s="11">
        <f t="shared" si="5"/>
        <v>7.146805</v>
      </c>
      <c r="K16" s="11">
        <f t="shared" si="5"/>
        <v>1.9733926</v>
      </c>
      <c r="L16" s="11">
        <f t="shared" si="5"/>
        <v>3.3553253</v>
      </c>
      <c r="M16" s="11">
        <f t="shared" si="5"/>
        <v>0.021646</v>
      </c>
      <c r="N16" s="11">
        <f t="shared" si="5"/>
        <v>0.27224572</v>
      </c>
      <c r="O16" s="12">
        <f t="shared" si="6"/>
        <v>0.16190214</v>
      </c>
      <c r="P16" s="12">
        <f t="shared" si="6"/>
        <v>1.77307238</v>
      </c>
    </row>
    <row r="17" spans="2:16" ht="13.5" customHeight="1" hidden="1">
      <c r="B17" s="16">
        <f t="shared" si="2"/>
        <v>40483</v>
      </c>
      <c r="C17" s="11">
        <f t="shared" si="3"/>
        <v>13.8113</v>
      </c>
      <c r="D17" s="11">
        <f t="shared" si="3"/>
        <v>6.0802</v>
      </c>
      <c r="E17" s="11">
        <f t="shared" si="3"/>
        <v>7.7311</v>
      </c>
      <c r="F17" s="11">
        <f t="shared" si="4"/>
        <v>393606.197164566</v>
      </c>
      <c r="G17" s="11">
        <f t="shared" si="7"/>
        <v>239.32044</v>
      </c>
      <c r="H17" s="11">
        <f t="shared" si="8"/>
        <v>20.66039336</v>
      </c>
      <c r="I17" s="11">
        <f t="shared" si="5"/>
        <v>5.6687276</v>
      </c>
      <c r="J17" s="11">
        <f t="shared" si="5"/>
        <v>7.3011825</v>
      </c>
      <c r="K17" s="11">
        <f t="shared" si="5"/>
        <v>1.9885786</v>
      </c>
      <c r="L17" s="11">
        <f t="shared" si="5"/>
        <v>3.4314105</v>
      </c>
      <c r="M17" s="11">
        <f t="shared" si="5"/>
        <v>0.0224365</v>
      </c>
      <c r="N17" s="11">
        <f t="shared" si="5"/>
        <v>0.25884252</v>
      </c>
      <c r="O17" s="12">
        <f t="shared" si="6"/>
        <v>0.3489215</v>
      </c>
      <c r="P17" s="12">
        <f t="shared" si="6"/>
        <v>1.64029364</v>
      </c>
    </row>
    <row r="18" spans="2:16" ht="13.5" customHeight="1" hidden="1">
      <c r="B18" s="16">
        <f t="shared" si="2"/>
        <v>40513</v>
      </c>
      <c r="C18" s="11">
        <f t="shared" si="3"/>
        <v>13.6322</v>
      </c>
      <c r="D18" s="11">
        <f t="shared" si="3"/>
        <v>5.9852</v>
      </c>
      <c r="E18" s="11">
        <f t="shared" si="3"/>
        <v>7.647</v>
      </c>
      <c r="F18" s="11">
        <f t="shared" si="4"/>
        <v>389740.092227494</v>
      </c>
      <c r="G18" s="11">
        <f t="shared" si="7"/>
        <v>233.26724</v>
      </c>
      <c r="H18" s="11">
        <f t="shared" si="8"/>
        <v>20.19976335</v>
      </c>
      <c r="I18" s="11">
        <f t="shared" si="5"/>
        <v>5.2165964</v>
      </c>
      <c r="J18" s="11">
        <f t="shared" si="5"/>
        <v>7.2862138</v>
      </c>
      <c r="K18" s="11">
        <f t="shared" si="5"/>
        <v>2.0587466</v>
      </c>
      <c r="L18" s="11">
        <f t="shared" si="5"/>
        <v>3.6536853</v>
      </c>
      <c r="M18" s="11">
        <f t="shared" si="5"/>
        <v>0.021069</v>
      </c>
      <c r="N18" s="11">
        <f t="shared" si="5"/>
        <v>0.24822302</v>
      </c>
      <c r="O18" s="12">
        <f t="shared" si="6"/>
        <v>0.22816569</v>
      </c>
      <c r="P18" s="12">
        <f t="shared" si="6"/>
        <v>1.48706354</v>
      </c>
    </row>
    <row r="19" spans="2:16" ht="13.5" customHeight="1" hidden="1">
      <c r="B19" s="16">
        <f t="shared" si="2"/>
        <v>40544</v>
      </c>
      <c r="C19" s="11">
        <f t="shared" si="3"/>
        <v>13.6532</v>
      </c>
      <c r="D19" s="11">
        <f t="shared" si="3"/>
        <v>5.9866</v>
      </c>
      <c r="E19" s="11">
        <f t="shared" si="3"/>
        <v>7.6666</v>
      </c>
      <c r="F19" s="11">
        <f t="shared" si="4"/>
        <v>389122.841011592</v>
      </c>
      <c r="G19" s="11">
        <f t="shared" si="7"/>
        <v>232.95228</v>
      </c>
      <c r="H19" s="11">
        <f t="shared" si="8"/>
        <v>19.35523846</v>
      </c>
      <c r="I19" s="11">
        <f t="shared" si="5"/>
        <v>5.2487456</v>
      </c>
      <c r="J19" s="11">
        <f t="shared" si="5"/>
        <v>7.1028182</v>
      </c>
      <c r="K19" s="11">
        <f t="shared" si="5"/>
        <v>1.8436856</v>
      </c>
      <c r="L19" s="11">
        <f t="shared" si="5"/>
        <v>3.4432346</v>
      </c>
      <c r="M19" s="11">
        <f t="shared" si="5"/>
        <v>0.0139125</v>
      </c>
      <c r="N19" s="11">
        <f t="shared" si="5"/>
        <v>0.23408344</v>
      </c>
      <c r="O19" s="12">
        <f t="shared" si="6"/>
        <v>0.13148596</v>
      </c>
      <c r="P19" s="12">
        <f t="shared" si="6"/>
        <v>1.33727256</v>
      </c>
    </row>
    <row r="20" spans="2:16" ht="13.5" customHeight="1" hidden="1">
      <c r="B20" s="16">
        <f t="shared" si="2"/>
        <v>40575</v>
      </c>
      <c r="C20" s="11">
        <f t="shared" si="3"/>
        <v>13.6351</v>
      </c>
      <c r="D20" s="11">
        <f t="shared" si="3"/>
        <v>5.9917</v>
      </c>
      <c r="E20" s="11">
        <f t="shared" si="3"/>
        <v>7.6434</v>
      </c>
      <c r="F20" s="11">
        <f t="shared" si="4"/>
        <v>389245.456214429</v>
      </c>
      <c r="G20" s="11">
        <f t="shared" si="7"/>
        <v>233.2242</v>
      </c>
      <c r="H20" s="11">
        <f t="shared" si="8"/>
        <v>19.51759085</v>
      </c>
      <c r="I20" s="11">
        <f t="shared" si="5"/>
        <v>5.34677</v>
      </c>
      <c r="J20" s="11">
        <f t="shared" si="5"/>
        <v>7.0050922</v>
      </c>
      <c r="K20" s="11">
        <f t="shared" si="5"/>
        <v>1.9967761</v>
      </c>
      <c r="L20" s="11">
        <f t="shared" si="5"/>
        <v>3.3469372</v>
      </c>
      <c r="M20" s="11">
        <f t="shared" si="5"/>
        <v>0.016693</v>
      </c>
      <c r="N20" s="11">
        <f t="shared" si="5"/>
        <v>0.2457188</v>
      </c>
      <c r="O20" s="12">
        <f t="shared" si="6"/>
        <v>0.18304721</v>
      </c>
      <c r="P20" s="12">
        <f t="shared" si="6"/>
        <v>1.37655634</v>
      </c>
    </row>
    <row r="21" spans="2:16" ht="13.5" customHeight="1" hidden="1">
      <c r="B21" s="17">
        <f t="shared" si="2"/>
        <v>40603</v>
      </c>
      <c r="C21" s="18">
        <f t="shared" si="3"/>
        <v>13.6325</v>
      </c>
      <c r="D21" s="18">
        <f t="shared" si="3"/>
        <v>5.9981</v>
      </c>
      <c r="E21" s="18">
        <f t="shared" si="3"/>
        <v>7.6344</v>
      </c>
      <c r="F21" s="18">
        <f t="shared" si="4"/>
        <v>388287.491038828</v>
      </c>
      <c r="G21" s="18">
        <f t="shared" si="7"/>
        <v>232.89872</v>
      </c>
      <c r="H21" s="18">
        <f t="shared" si="8"/>
        <v>20.73472621</v>
      </c>
      <c r="I21" s="18">
        <f t="shared" si="5"/>
        <v>5.6779257</v>
      </c>
      <c r="J21" s="18">
        <f t="shared" si="5"/>
        <v>7.4256297</v>
      </c>
      <c r="K21" s="18">
        <f t="shared" si="5"/>
        <v>2.0760886</v>
      </c>
      <c r="L21" s="18">
        <f t="shared" si="5"/>
        <v>3.6437425</v>
      </c>
      <c r="M21" s="18">
        <f t="shared" si="5"/>
        <v>0.023157</v>
      </c>
      <c r="N21" s="18">
        <f t="shared" si="5"/>
        <v>0.25708448</v>
      </c>
      <c r="O21" s="19">
        <f t="shared" si="6"/>
        <v>0.07756035</v>
      </c>
      <c r="P21" s="19">
        <f t="shared" si="6"/>
        <v>1.55353788</v>
      </c>
    </row>
    <row r="22" spans="2:16" ht="14.25" customHeight="1" thickTop="1">
      <c r="B22" s="16">
        <f>IF(B207="","",DATE(LEFT(B207,4),MID(B207,5,2),1))</f>
        <v>40634</v>
      </c>
      <c r="C22" s="11">
        <f aca="true" t="shared" si="9" ref="C22:C33">IF(B22="","",C207/10000)</f>
        <v>13.5383</v>
      </c>
      <c r="D22" s="11">
        <f aca="true" t="shared" si="10" ref="D22:D33">IF(B22="","",D207/10000)</f>
        <v>6.003</v>
      </c>
      <c r="E22" s="11">
        <f aca="true" t="shared" si="11" ref="E22:E33">IF(B22="","",E207/10000)</f>
        <v>7.5353</v>
      </c>
      <c r="F22" s="11">
        <f aca="true" t="shared" si="12" ref="F22:F33">IF(B22="","",F207)</f>
        <v>386316.44177911</v>
      </c>
      <c r="G22" s="11">
        <f aca="true" t="shared" si="13" ref="G22:G33">IF(B22="","",G207/100000)</f>
        <v>231.90576</v>
      </c>
      <c r="H22" s="11">
        <f aca="true" t="shared" si="14" ref="H22:H33">IF(B22="","",ROUND(H207/100000000,8))</f>
        <v>19.61058428</v>
      </c>
      <c r="I22" s="11">
        <f aca="true" t="shared" si="15" ref="I22:I33">IF(B22="","",I207/100000000)</f>
        <v>5.3990871</v>
      </c>
      <c r="J22" s="11">
        <f aca="true" t="shared" si="16" ref="J22:J33">IF(B22="","",J207/100000000)</f>
        <v>6.9509832</v>
      </c>
      <c r="K22" s="11">
        <f aca="true" t="shared" si="17" ref="K22:K33">IF(B22="","",K207/100000000)</f>
        <v>1.9815865</v>
      </c>
      <c r="L22" s="11">
        <f aca="true" t="shared" si="18" ref="L22:L33">IF(B22="","",L207/100000000)</f>
        <v>3.5492548</v>
      </c>
      <c r="M22" s="11">
        <f aca="true" t="shared" si="19" ref="M22:M33">IF(B22="","",M207/100000000)</f>
        <v>0.0206385</v>
      </c>
      <c r="N22" s="11">
        <f aca="true" t="shared" si="20" ref="N22:N33">IF(B22="","",N207/100000000)</f>
        <v>0.2482732</v>
      </c>
      <c r="O22" s="12">
        <f aca="true" t="shared" si="21" ref="O22:P33">IF(B22="","",ROUND(O207/100000000,8))</f>
        <v>0.09646168</v>
      </c>
      <c r="P22" s="12">
        <f t="shared" si="21"/>
        <v>1.3642993</v>
      </c>
    </row>
    <row r="23" spans="2:16" ht="13.5" customHeight="1">
      <c r="B23" s="16">
        <f>IF(B208="","",DATE(LEFT(B208,4),MID(B208,5,2),1))</f>
        <v>40664</v>
      </c>
      <c r="C23" s="11">
        <f t="shared" si="9"/>
        <v>13.477</v>
      </c>
      <c r="D23" s="11">
        <f t="shared" si="10"/>
        <v>5.9853</v>
      </c>
      <c r="E23" s="11">
        <f t="shared" si="11"/>
        <v>7.4917</v>
      </c>
      <c r="F23" s="11">
        <f t="shared" si="12"/>
        <v>387411.391241875</v>
      </c>
      <c r="G23" s="11">
        <f t="shared" si="13"/>
        <v>231.87734</v>
      </c>
      <c r="H23" s="11">
        <f t="shared" si="14"/>
        <v>19.57814675</v>
      </c>
      <c r="I23" s="11">
        <f t="shared" si="15"/>
        <v>5.2849588</v>
      </c>
      <c r="J23" s="11">
        <f t="shared" si="16"/>
        <v>6.9943999</v>
      </c>
      <c r="K23" s="11">
        <f t="shared" si="17"/>
        <v>1.890944</v>
      </c>
      <c r="L23" s="11">
        <f t="shared" si="18"/>
        <v>3.4446135</v>
      </c>
      <c r="M23" s="11">
        <f t="shared" si="19"/>
        <v>0.0182465</v>
      </c>
      <c r="N23" s="11">
        <f t="shared" si="20"/>
        <v>0.24963886</v>
      </c>
      <c r="O23" s="12">
        <f t="shared" si="21"/>
        <v>0.10734971</v>
      </c>
      <c r="P23" s="12">
        <f t="shared" si="21"/>
        <v>1.58799548</v>
      </c>
    </row>
    <row r="24" spans="2:16" ht="13.5" customHeight="1">
      <c r="B24" s="16">
        <f aca="true" t="shared" si="22" ref="B24:B33">IF(B209="","",DATE(LEFT(B209,4),MID(B209,5,2),1))</f>
        <v>40695</v>
      </c>
      <c r="C24" s="11">
        <f t="shared" si="9"/>
        <v>13.387</v>
      </c>
      <c r="D24" s="11">
        <f t="shared" si="10"/>
        <v>5.9526</v>
      </c>
      <c r="E24" s="11">
        <f t="shared" si="11"/>
        <v>7.4344</v>
      </c>
      <c r="F24" s="11">
        <f t="shared" si="12"/>
        <v>386606.760071229</v>
      </c>
      <c r="G24" s="11">
        <f t="shared" si="13"/>
        <v>230.13154</v>
      </c>
      <c r="H24" s="11">
        <f t="shared" si="14"/>
        <v>20.53059789</v>
      </c>
      <c r="I24" s="11">
        <f t="shared" si="15"/>
        <v>6.0475351</v>
      </c>
      <c r="J24" s="11">
        <f t="shared" si="16"/>
        <v>7.1076139</v>
      </c>
      <c r="K24" s="11">
        <f t="shared" si="17"/>
        <v>2.1143213</v>
      </c>
      <c r="L24" s="11">
        <f t="shared" si="18"/>
        <v>3.3925025</v>
      </c>
      <c r="M24" s="11">
        <f t="shared" si="19"/>
        <v>0.016042</v>
      </c>
      <c r="N24" s="11">
        <f t="shared" si="20"/>
        <v>0.26422536</v>
      </c>
      <c r="O24" s="12">
        <f t="shared" si="21"/>
        <v>0.10279916</v>
      </c>
      <c r="P24" s="12">
        <f t="shared" si="21"/>
        <v>1.48555857</v>
      </c>
    </row>
    <row r="25" spans="2:16" ht="13.5" customHeight="1">
      <c r="B25" s="16">
        <f t="shared" si="22"/>
        <v>40725</v>
      </c>
      <c r="C25" s="11">
        <f t="shared" si="9"/>
        <v>13.3217</v>
      </c>
      <c r="D25" s="11">
        <f t="shared" si="10"/>
        <v>5.9254</v>
      </c>
      <c r="E25" s="11">
        <f t="shared" si="11"/>
        <v>7.3963</v>
      </c>
      <c r="F25" s="11">
        <f t="shared" si="12"/>
        <v>383368.818982684</v>
      </c>
      <c r="G25" s="11">
        <f t="shared" si="13"/>
        <v>227.16136</v>
      </c>
      <c r="H25" s="11">
        <f t="shared" si="14"/>
        <v>20.24128736</v>
      </c>
      <c r="I25" s="11">
        <f t="shared" si="15"/>
        <v>6.0227891</v>
      </c>
      <c r="J25" s="11">
        <f t="shared" si="16"/>
        <v>6.9161661</v>
      </c>
      <c r="K25" s="11">
        <f t="shared" si="17"/>
        <v>2.0419644</v>
      </c>
      <c r="L25" s="11">
        <f t="shared" si="18"/>
        <v>3.3173898</v>
      </c>
      <c r="M25" s="11">
        <f t="shared" si="19"/>
        <v>0.02544</v>
      </c>
      <c r="N25" s="11">
        <f t="shared" si="20"/>
        <v>0.26352996</v>
      </c>
      <c r="O25" s="12">
        <f t="shared" si="21"/>
        <v>0.30736288</v>
      </c>
      <c r="P25" s="12">
        <f t="shared" si="21"/>
        <v>1.34664512</v>
      </c>
    </row>
    <row r="26" spans="2:16" ht="13.5" customHeight="1">
      <c r="B26" s="16">
        <f t="shared" si="22"/>
        <v>40756</v>
      </c>
      <c r="C26" s="11">
        <f t="shared" si="9"/>
        <v>13.4487</v>
      </c>
      <c r="D26" s="11">
        <f t="shared" si="10"/>
        <v>5.9857</v>
      </c>
      <c r="E26" s="11">
        <f t="shared" si="11"/>
        <v>7.463</v>
      </c>
      <c r="F26" s="11">
        <f t="shared" si="12"/>
        <v>386326.578345055</v>
      </c>
      <c r="G26" s="11">
        <f t="shared" si="13"/>
        <v>231.2435</v>
      </c>
      <c r="H26" s="11">
        <f t="shared" si="14"/>
        <v>21.14724961</v>
      </c>
      <c r="I26" s="11">
        <f t="shared" si="15"/>
        <v>6.2925343</v>
      </c>
      <c r="J26" s="11">
        <f t="shared" si="16"/>
        <v>7.1776377</v>
      </c>
      <c r="K26" s="11">
        <f t="shared" si="17"/>
        <v>2.0976064</v>
      </c>
      <c r="L26" s="11">
        <f t="shared" si="18"/>
        <v>3.4973977</v>
      </c>
      <c r="M26" s="11">
        <f t="shared" si="19"/>
        <v>0.0252675</v>
      </c>
      <c r="N26" s="11">
        <f t="shared" si="20"/>
        <v>0.27962062</v>
      </c>
      <c r="O26" s="12">
        <f t="shared" si="21"/>
        <v>0.60039483</v>
      </c>
      <c r="P26" s="12">
        <f t="shared" si="21"/>
        <v>1.17679056</v>
      </c>
    </row>
    <row r="27" spans="2:16" ht="13.5" customHeight="1">
      <c r="B27" s="16">
        <f t="shared" si="22"/>
        <v>40787</v>
      </c>
      <c r="C27" s="11">
        <f t="shared" si="9"/>
        <v>13.4876</v>
      </c>
      <c r="D27" s="11">
        <f t="shared" si="10"/>
        <v>6.0107</v>
      </c>
      <c r="E27" s="11">
        <f t="shared" si="11"/>
        <v>7.4769</v>
      </c>
      <c r="F27" s="11">
        <f t="shared" si="12"/>
        <v>393184.188197714</v>
      </c>
      <c r="G27" s="11">
        <f t="shared" si="13"/>
        <v>236.33122</v>
      </c>
      <c r="H27" s="11">
        <f t="shared" si="14"/>
        <v>19.91731891</v>
      </c>
      <c r="I27" s="11">
        <f t="shared" si="15"/>
        <v>5.8495558</v>
      </c>
      <c r="J27" s="11">
        <f t="shared" si="16"/>
        <v>6.8621464</v>
      </c>
      <c r="K27" s="11">
        <f t="shared" si="17"/>
        <v>1.8861932</v>
      </c>
      <c r="L27" s="11">
        <f t="shared" si="18"/>
        <v>3.3571931</v>
      </c>
      <c r="M27" s="11">
        <f t="shared" si="19"/>
        <v>0.0195665</v>
      </c>
      <c r="N27" s="11">
        <f t="shared" si="20"/>
        <v>0.25986842</v>
      </c>
      <c r="O27" s="12">
        <f t="shared" si="21"/>
        <v>0.54384901</v>
      </c>
      <c r="P27" s="12">
        <f t="shared" si="21"/>
        <v>1.13894648</v>
      </c>
    </row>
    <row r="28" spans="2:16" ht="13.5" customHeight="1">
      <c r="B28" s="16">
        <f t="shared" si="22"/>
        <v>40817</v>
      </c>
      <c r="C28" s="11">
        <f t="shared" si="9"/>
        <v>13.4911</v>
      </c>
      <c r="D28" s="11">
        <f t="shared" si="10"/>
        <v>6.0172</v>
      </c>
      <c r="E28" s="11">
        <f t="shared" si="11"/>
        <v>7.4739</v>
      </c>
      <c r="F28" s="11">
        <f t="shared" si="12"/>
        <v>394692.714219238</v>
      </c>
      <c r="G28" s="11">
        <f t="shared" si="13"/>
        <v>237.4945</v>
      </c>
      <c r="H28" s="11">
        <f t="shared" si="14"/>
        <v>20.28673009</v>
      </c>
      <c r="I28" s="11">
        <f t="shared" si="15"/>
        <v>5.6411633</v>
      </c>
      <c r="J28" s="11">
        <f t="shared" si="16"/>
        <v>7.1204012</v>
      </c>
      <c r="K28" s="11">
        <f t="shared" si="17"/>
        <v>2.0069806</v>
      </c>
      <c r="L28" s="11">
        <f t="shared" si="18"/>
        <v>3.5354363</v>
      </c>
      <c r="M28" s="11">
        <f t="shared" si="19"/>
        <v>0.023295</v>
      </c>
      <c r="N28" s="11">
        <f t="shared" si="20"/>
        <v>0.26113978</v>
      </c>
      <c r="O28" s="12">
        <f t="shared" si="21"/>
        <v>0.30904035</v>
      </c>
      <c r="P28" s="12">
        <f t="shared" si="21"/>
        <v>1.38927356</v>
      </c>
    </row>
    <row r="29" spans="2:16" ht="13.5" customHeight="1">
      <c r="B29" s="16">
        <f t="shared" si="22"/>
        <v>40848</v>
      </c>
      <c r="C29" s="11">
        <f t="shared" si="9"/>
        <v>13.4149</v>
      </c>
      <c r="D29" s="11">
        <f t="shared" si="10"/>
        <v>5.9823</v>
      </c>
      <c r="E29" s="11">
        <f t="shared" si="11"/>
        <v>7.4326</v>
      </c>
      <c r="F29" s="11">
        <f t="shared" si="12"/>
        <v>393153.435969443</v>
      </c>
      <c r="G29" s="11">
        <f t="shared" si="13"/>
        <v>235.19618</v>
      </c>
      <c r="H29" s="11">
        <f t="shared" si="14"/>
        <v>20.3843722</v>
      </c>
      <c r="I29" s="11">
        <f t="shared" si="15"/>
        <v>5.619578</v>
      </c>
      <c r="J29" s="11">
        <f t="shared" si="16"/>
        <v>7.1196702</v>
      </c>
      <c r="K29" s="11">
        <f t="shared" si="17"/>
        <v>2.018796</v>
      </c>
      <c r="L29" s="11">
        <f t="shared" si="18"/>
        <v>3.6145681</v>
      </c>
      <c r="M29" s="11">
        <f t="shared" si="19"/>
        <v>0.021282</v>
      </c>
      <c r="N29" s="11">
        <f t="shared" si="20"/>
        <v>0.24990312</v>
      </c>
      <c r="O29" s="12">
        <f t="shared" si="21"/>
        <v>0.25264476</v>
      </c>
      <c r="P29" s="12">
        <f t="shared" si="21"/>
        <v>1.48793002</v>
      </c>
    </row>
    <row r="30" spans="2:16" ht="13.5" customHeight="1">
      <c r="B30" s="16">
        <f t="shared" si="22"/>
        <v>40878</v>
      </c>
      <c r="C30" s="11">
        <f t="shared" si="9"/>
        <v>13.2374</v>
      </c>
      <c r="D30" s="11">
        <f t="shared" si="10"/>
        <v>5.8776</v>
      </c>
      <c r="E30" s="11">
        <f t="shared" si="11"/>
        <v>7.3598</v>
      </c>
      <c r="F30" s="11">
        <f t="shared" si="12"/>
        <v>389693.208112154</v>
      </c>
      <c r="G30" s="11">
        <f t="shared" si="13"/>
        <v>229.04608</v>
      </c>
      <c r="H30" s="11">
        <f t="shared" si="14"/>
        <v>20.11052255</v>
      </c>
      <c r="I30" s="11">
        <f t="shared" si="15"/>
        <v>5.3343916</v>
      </c>
      <c r="J30" s="11">
        <f t="shared" si="16"/>
        <v>7.1294181</v>
      </c>
      <c r="K30" s="11">
        <f t="shared" si="17"/>
        <v>2.0469099</v>
      </c>
      <c r="L30" s="11">
        <f t="shared" si="18"/>
        <v>3.822754</v>
      </c>
      <c r="M30" s="11">
        <f t="shared" si="19"/>
        <v>0.0190665</v>
      </c>
      <c r="N30" s="11">
        <f t="shared" si="20"/>
        <v>0.2477856</v>
      </c>
      <c r="O30" s="12">
        <f t="shared" si="21"/>
        <v>0.30549763</v>
      </c>
      <c r="P30" s="12">
        <f t="shared" si="21"/>
        <v>1.20469922</v>
      </c>
    </row>
    <row r="31" spans="2:16" ht="13.5" customHeight="1">
      <c r="B31" s="16">
        <f t="shared" si="22"/>
        <v>40909</v>
      </c>
      <c r="C31" s="11">
        <f t="shared" si="9"/>
        <v>13.2169</v>
      </c>
      <c r="D31" s="11">
        <f t="shared" si="10"/>
        <v>5.8543</v>
      </c>
      <c r="E31" s="11">
        <f t="shared" si="11"/>
        <v>7.3626</v>
      </c>
      <c r="F31" s="11">
        <f t="shared" si="12"/>
        <v>389340.963052798</v>
      </c>
      <c r="G31" s="11">
        <f t="shared" si="13"/>
        <v>227.93188</v>
      </c>
      <c r="H31" s="11">
        <f t="shared" si="14"/>
        <v>19.33722839</v>
      </c>
      <c r="I31" s="11">
        <f t="shared" si="15"/>
        <v>5.1228446</v>
      </c>
      <c r="J31" s="11">
        <f t="shared" si="16"/>
        <v>6.9670345</v>
      </c>
      <c r="K31" s="11">
        <f t="shared" si="17"/>
        <v>1.8544944</v>
      </c>
      <c r="L31" s="11">
        <f t="shared" si="18"/>
        <v>3.5362346</v>
      </c>
      <c r="M31" s="11">
        <f t="shared" si="19"/>
        <v>0.0208355</v>
      </c>
      <c r="N31" s="11">
        <f t="shared" si="20"/>
        <v>0.22174332</v>
      </c>
      <c r="O31" s="12">
        <f t="shared" si="21"/>
        <v>0.24364281</v>
      </c>
      <c r="P31" s="12">
        <f t="shared" si="21"/>
        <v>1.37039866</v>
      </c>
    </row>
    <row r="32" spans="2:16" ht="13.5" customHeight="1">
      <c r="B32" s="16">
        <f t="shared" si="22"/>
        <v>40940</v>
      </c>
      <c r="C32" s="11">
        <f t="shared" si="9"/>
        <v>13.1885</v>
      </c>
      <c r="D32" s="11">
        <f t="shared" si="10"/>
        <v>5.8503</v>
      </c>
      <c r="E32" s="11">
        <f t="shared" si="11"/>
        <v>7.3382</v>
      </c>
      <c r="F32" s="11">
        <f t="shared" si="12"/>
        <v>389046.544621643</v>
      </c>
      <c r="G32" s="11">
        <f t="shared" si="13"/>
        <v>227.6039</v>
      </c>
      <c r="H32" s="11">
        <f t="shared" si="14"/>
        <v>20.58759879</v>
      </c>
      <c r="I32" s="11">
        <f t="shared" si="15"/>
        <v>5.4933368</v>
      </c>
      <c r="J32" s="11">
        <f t="shared" si="16"/>
        <v>7.3154436</v>
      </c>
      <c r="K32" s="11">
        <f t="shared" si="17"/>
        <v>2.07801</v>
      </c>
      <c r="L32" s="11">
        <f t="shared" si="18"/>
        <v>3.6768215</v>
      </c>
      <c r="M32" s="11">
        <f t="shared" si="19"/>
        <v>0.018539</v>
      </c>
      <c r="N32" s="11">
        <f t="shared" si="20"/>
        <v>0.23681326</v>
      </c>
      <c r="O32" s="12">
        <f t="shared" si="21"/>
        <v>0.32431965</v>
      </c>
      <c r="P32" s="12">
        <f t="shared" si="21"/>
        <v>1.44431498</v>
      </c>
    </row>
    <row r="33" spans="2:16" ht="13.5" customHeight="1">
      <c r="B33" s="17">
        <f t="shared" si="22"/>
        <v>40969</v>
      </c>
      <c r="C33" s="18">
        <f t="shared" si="9"/>
        <v>13.219</v>
      </c>
      <c r="D33" s="18">
        <f t="shared" si="10"/>
        <v>5.8722</v>
      </c>
      <c r="E33" s="18">
        <f t="shared" si="11"/>
        <v>7.3468</v>
      </c>
      <c r="F33" s="18">
        <f t="shared" si="12"/>
        <v>387114.982459725</v>
      </c>
      <c r="G33" s="18">
        <f t="shared" si="13"/>
        <v>227.32166</v>
      </c>
      <c r="H33" s="18">
        <f t="shared" si="14"/>
        <v>21.84196539</v>
      </c>
      <c r="I33" s="18">
        <f t="shared" si="15"/>
        <v>6.0704389</v>
      </c>
      <c r="J33" s="18">
        <f t="shared" si="16"/>
        <v>7.7098057</v>
      </c>
      <c r="K33" s="18">
        <f t="shared" si="17"/>
        <v>2.2064694</v>
      </c>
      <c r="L33" s="18">
        <f t="shared" si="18"/>
        <v>3.9376984</v>
      </c>
      <c r="M33" s="18">
        <f t="shared" si="19"/>
        <v>0.02314</v>
      </c>
      <c r="N33" s="18">
        <f t="shared" si="20"/>
        <v>0.26184628</v>
      </c>
      <c r="O33" s="19">
        <f t="shared" si="21"/>
        <v>0.29007389</v>
      </c>
      <c r="P33" s="19">
        <f t="shared" si="21"/>
        <v>1.34249282</v>
      </c>
    </row>
    <row r="34" ht="12" customHeight="1"/>
    <row r="35" spans="2:15" ht="13.5" customHeight="1">
      <c r="B35" s="5"/>
      <c r="C35" s="208" t="s">
        <v>19</v>
      </c>
      <c r="D35" s="209"/>
      <c r="E35" s="209"/>
      <c r="F35" s="209"/>
      <c r="G35" s="209"/>
      <c r="H35" s="209"/>
      <c r="I35" s="209"/>
      <c r="J35" s="209"/>
      <c r="K35" s="209"/>
      <c r="L35" s="210"/>
      <c r="M35" s="211" t="s">
        <v>20</v>
      </c>
      <c r="N35" s="212"/>
      <c r="O35" s="213"/>
    </row>
    <row r="36" spans="2:15" ht="13.5" customHeight="1">
      <c r="B36" s="6"/>
      <c r="C36" s="214" t="s">
        <v>7</v>
      </c>
      <c r="D36" s="201" t="s">
        <v>8</v>
      </c>
      <c r="E36" s="214" t="s">
        <v>9</v>
      </c>
      <c r="F36" s="214" t="s">
        <v>10</v>
      </c>
      <c r="G36" s="214" t="s">
        <v>11</v>
      </c>
      <c r="H36" s="201" t="s">
        <v>21</v>
      </c>
      <c r="I36" s="216" t="s">
        <v>13</v>
      </c>
      <c r="J36" s="217" t="s">
        <v>22</v>
      </c>
      <c r="K36" s="214" t="s">
        <v>14</v>
      </c>
      <c r="L36" s="217" t="s">
        <v>23</v>
      </c>
      <c r="M36" s="211" t="s">
        <v>24</v>
      </c>
      <c r="N36" s="213"/>
      <c r="O36" s="214" t="s">
        <v>25</v>
      </c>
    </row>
    <row r="37" spans="2:15" ht="13.5" customHeight="1">
      <c r="B37" s="7"/>
      <c r="C37" s="215"/>
      <c r="D37" s="215"/>
      <c r="E37" s="215"/>
      <c r="F37" s="215"/>
      <c r="G37" s="215"/>
      <c r="H37" s="215"/>
      <c r="I37" s="215"/>
      <c r="J37" s="215"/>
      <c r="K37" s="215"/>
      <c r="L37" s="218"/>
      <c r="M37" s="20" t="s">
        <v>26</v>
      </c>
      <c r="N37" s="21" t="s">
        <v>27</v>
      </c>
      <c r="O37" s="219"/>
    </row>
    <row r="38" spans="2:15" ht="11.25" customHeight="1">
      <c r="B38" s="8"/>
      <c r="C38" s="9" t="s">
        <v>18</v>
      </c>
      <c r="D38" s="9" t="s">
        <v>18</v>
      </c>
      <c r="E38" s="9" t="s">
        <v>18</v>
      </c>
      <c r="F38" s="9" t="s">
        <v>18</v>
      </c>
      <c r="G38" s="9" t="s">
        <v>18</v>
      </c>
      <c r="H38" s="9" t="s">
        <v>18</v>
      </c>
      <c r="I38" s="9" t="s">
        <v>18</v>
      </c>
      <c r="J38" s="9" t="s">
        <v>18</v>
      </c>
      <c r="K38" s="9" t="s">
        <v>18</v>
      </c>
      <c r="L38" s="9" t="s">
        <v>18</v>
      </c>
      <c r="M38" s="22" t="s">
        <v>18</v>
      </c>
      <c r="N38" s="22" t="s">
        <v>18</v>
      </c>
      <c r="O38" s="22" t="s">
        <v>18</v>
      </c>
    </row>
    <row r="39" spans="2:15" ht="13.5" customHeight="1">
      <c r="B39" s="10">
        <f>B7</f>
        <v>39904</v>
      </c>
      <c r="C39" s="195">
        <v>203.81860942</v>
      </c>
      <c r="D39" s="195">
        <v>72.76420298000001</v>
      </c>
      <c r="E39" s="195">
        <v>69.55770228</v>
      </c>
      <c r="F39" s="195">
        <v>18.22809187</v>
      </c>
      <c r="G39" s="195">
        <v>30.61611432</v>
      </c>
      <c r="H39" s="195">
        <v>0.18606585</v>
      </c>
      <c r="I39" s="195">
        <v>2.9075555</v>
      </c>
      <c r="J39" s="195">
        <v>1.6002420600000002</v>
      </c>
      <c r="K39" s="195">
        <v>2.3501565300000005</v>
      </c>
      <c r="L39" s="195" t="s">
        <v>133</v>
      </c>
      <c r="M39" s="196">
        <v>23.36053148</v>
      </c>
      <c r="N39" s="196" t="s">
        <v>133</v>
      </c>
      <c r="O39" s="196">
        <v>14.04199494</v>
      </c>
    </row>
    <row r="40" spans="2:15" ht="13.5" customHeight="1">
      <c r="B40" s="10">
        <f aca="true" t="shared" si="23" ref="B40:B65">B8</f>
        <v>40269</v>
      </c>
      <c r="C40" s="11">
        <f aca="true" t="shared" si="24" ref="C40:K41">Q169/100000000</f>
        <v>189.83738094</v>
      </c>
      <c r="D40" s="11">
        <f t="shared" si="24"/>
        <v>54.66795596</v>
      </c>
      <c r="E40" s="11">
        <f t="shared" si="24"/>
        <v>63.24130512</v>
      </c>
      <c r="F40" s="11">
        <f t="shared" si="24"/>
        <v>17.31709541</v>
      </c>
      <c r="G40" s="11">
        <f t="shared" si="24"/>
        <v>28.98712304</v>
      </c>
      <c r="H40" s="11">
        <f t="shared" si="24"/>
        <v>0.17297</v>
      </c>
      <c r="I40" s="11">
        <f t="shared" si="24"/>
        <v>1.83822222</v>
      </c>
      <c r="J40" s="11">
        <f t="shared" si="24"/>
        <v>2.10701817</v>
      </c>
      <c r="K40" s="11">
        <f t="shared" si="24"/>
        <v>2.03244276</v>
      </c>
      <c r="L40" s="11">
        <f>Z169/100000000</f>
        <v>19.47324826</v>
      </c>
      <c r="M40" s="12">
        <f aca="true" t="shared" si="25" ref="M40:O41">AA169/100000000</f>
        <v>23.92552889</v>
      </c>
      <c r="N40" s="12">
        <f t="shared" si="25"/>
        <v>1.66092287</v>
      </c>
      <c r="O40" s="12">
        <f t="shared" si="25"/>
        <v>1.01684295</v>
      </c>
    </row>
    <row r="41" spans="2:15" ht="13.5" customHeight="1" thickBot="1">
      <c r="B41" s="13">
        <f t="shared" si="23"/>
        <v>40634</v>
      </c>
      <c r="C41" s="14">
        <f t="shared" si="24"/>
        <v>194.24546422</v>
      </c>
      <c r="D41" s="14">
        <f t="shared" si="24"/>
        <v>58.43900266</v>
      </c>
      <c r="E41" s="14">
        <f t="shared" si="24"/>
        <v>63.99239895</v>
      </c>
      <c r="F41" s="14">
        <f t="shared" si="24"/>
        <v>17.57523252</v>
      </c>
      <c r="G41" s="14">
        <f t="shared" si="24"/>
        <v>31.3165446</v>
      </c>
      <c r="H41" s="14">
        <f t="shared" si="24"/>
        <v>0.1823171</v>
      </c>
      <c r="I41" s="14">
        <f t="shared" si="24"/>
        <v>1.89831706</v>
      </c>
      <c r="J41" s="14">
        <f t="shared" si="24"/>
        <v>1.83944056</v>
      </c>
      <c r="K41" s="14">
        <f t="shared" si="24"/>
        <v>2.47013193</v>
      </c>
      <c r="L41" s="14">
        <f>Z170/100000000</f>
        <v>16.53207884</v>
      </c>
      <c r="M41" s="15">
        <f t="shared" si="25"/>
        <v>21.92453824</v>
      </c>
      <c r="N41" s="15">
        <f t="shared" si="25"/>
        <v>2.09151619</v>
      </c>
      <c r="O41" s="15">
        <f t="shared" si="25"/>
        <v>1.59150612</v>
      </c>
    </row>
    <row r="42" spans="2:15" ht="13.5" customHeight="1" hidden="1" thickTop="1">
      <c r="B42" s="16">
        <f t="shared" si="23"/>
        <v>40269</v>
      </c>
      <c r="C42" s="11">
        <f aca="true" t="shared" si="26" ref="C42:O53">Q195/100000000</f>
        <v>16.06517066</v>
      </c>
      <c r="D42" s="11">
        <f t="shared" si="26"/>
        <v>4.33127482</v>
      </c>
      <c r="E42" s="11">
        <f t="shared" si="26"/>
        <v>5.34185995</v>
      </c>
      <c r="F42" s="11">
        <f t="shared" si="26"/>
        <v>1.52899232</v>
      </c>
      <c r="G42" s="11">
        <f t="shared" si="26"/>
        <v>2.52546083</v>
      </c>
      <c r="H42" s="11">
        <f t="shared" si="26"/>
        <v>0.01228855</v>
      </c>
      <c r="I42" s="11">
        <f t="shared" si="26"/>
        <v>0.14942124</v>
      </c>
      <c r="J42" s="11">
        <f t="shared" si="26"/>
        <v>0.23134238</v>
      </c>
      <c r="K42" s="11">
        <f t="shared" si="26"/>
        <v>0.15614962</v>
      </c>
      <c r="L42" s="11">
        <f>Z195/100000000</f>
        <v>1.78838095</v>
      </c>
      <c r="M42" s="12">
        <f>AA195/100000000</f>
        <v>2.31318906</v>
      </c>
      <c r="N42" s="12">
        <f>AB195/100000000</f>
        <v>0.20681965</v>
      </c>
      <c r="O42" s="12">
        <f>AC195/100000000</f>
        <v>0</v>
      </c>
    </row>
    <row r="43" spans="2:15" ht="13.5" customHeight="1" hidden="1">
      <c r="B43" s="16">
        <f t="shared" si="23"/>
        <v>40299</v>
      </c>
      <c r="C43" s="11">
        <f t="shared" si="26"/>
        <v>15.1064053</v>
      </c>
      <c r="D43" s="11">
        <f t="shared" si="26"/>
        <v>4.3135453</v>
      </c>
      <c r="E43" s="11">
        <f t="shared" si="26"/>
        <v>5.06043387</v>
      </c>
      <c r="F43" s="11">
        <f t="shared" si="26"/>
        <v>1.32764789</v>
      </c>
      <c r="G43" s="11">
        <f t="shared" si="26"/>
        <v>2.21535456</v>
      </c>
      <c r="H43" s="11">
        <f t="shared" si="26"/>
        <v>0.0148288</v>
      </c>
      <c r="I43" s="11">
        <f t="shared" si="26"/>
        <v>0.14514722</v>
      </c>
      <c r="J43" s="11">
        <f t="shared" si="26"/>
        <v>0.16482642</v>
      </c>
      <c r="K43" s="11">
        <f t="shared" si="26"/>
        <v>0.1899737</v>
      </c>
      <c r="L43" s="11">
        <f t="shared" si="26"/>
        <v>1.67464754</v>
      </c>
      <c r="M43" s="12">
        <f t="shared" si="26"/>
        <v>2.24708373</v>
      </c>
      <c r="N43" s="12">
        <f t="shared" si="26"/>
        <v>0.1576591</v>
      </c>
      <c r="O43" s="12">
        <f>AC196/100000000</f>
        <v>0.0109872</v>
      </c>
    </row>
    <row r="44" spans="2:15" ht="13.5" customHeight="1" hidden="1">
      <c r="B44" s="16">
        <f t="shared" si="23"/>
        <v>40330</v>
      </c>
      <c r="C44" s="11">
        <f t="shared" si="26"/>
        <v>16.2833538</v>
      </c>
      <c r="D44" s="11">
        <f t="shared" si="26"/>
        <v>4.76574798</v>
      </c>
      <c r="E44" s="11">
        <f t="shared" si="26"/>
        <v>5.38035039</v>
      </c>
      <c r="F44" s="11">
        <f t="shared" si="26"/>
        <v>1.52346165</v>
      </c>
      <c r="G44" s="11">
        <f t="shared" si="26"/>
        <v>2.31756711</v>
      </c>
      <c r="H44" s="11">
        <f t="shared" si="26"/>
        <v>0.01904915</v>
      </c>
      <c r="I44" s="11">
        <f t="shared" si="26"/>
        <v>0.15910008</v>
      </c>
      <c r="J44" s="11">
        <f t="shared" si="26"/>
        <v>0.26906451</v>
      </c>
      <c r="K44" s="11">
        <f t="shared" si="26"/>
        <v>0.18278562</v>
      </c>
      <c r="L44" s="11">
        <f t="shared" si="26"/>
        <v>1.66622731</v>
      </c>
      <c r="M44" s="12">
        <f t="shared" si="26"/>
        <v>2.24100055</v>
      </c>
      <c r="N44" s="12">
        <f t="shared" si="26"/>
        <v>0.19792</v>
      </c>
      <c r="O44" s="12">
        <f t="shared" si="26"/>
        <v>0.0860878</v>
      </c>
    </row>
    <row r="45" spans="2:15" ht="13.5" customHeight="1" hidden="1">
      <c r="B45" s="16">
        <f t="shared" si="23"/>
        <v>40360</v>
      </c>
      <c r="C45" s="11">
        <f t="shared" si="26"/>
        <v>16.00584324</v>
      </c>
      <c r="D45" s="11">
        <f t="shared" si="26"/>
        <v>4.4955381</v>
      </c>
      <c r="E45" s="11">
        <f t="shared" si="26"/>
        <v>5.32061541</v>
      </c>
      <c r="F45" s="11">
        <f t="shared" si="26"/>
        <v>1.6102643</v>
      </c>
      <c r="G45" s="11">
        <f t="shared" si="26"/>
        <v>2.35945137</v>
      </c>
      <c r="H45" s="11">
        <f t="shared" si="26"/>
        <v>0.01547055</v>
      </c>
      <c r="I45" s="11">
        <f t="shared" si="26"/>
        <v>0.16022398</v>
      </c>
      <c r="J45" s="11">
        <f t="shared" si="26"/>
        <v>0.21169766</v>
      </c>
      <c r="K45" s="11">
        <f t="shared" si="26"/>
        <v>0.23000547</v>
      </c>
      <c r="L45" s="11">
        <f t="shared" si="26"/>
        <v>1.6025764</v>
      </c>
      <c r="M45" s="12">
        <f t="shared" si="26"/>
        <v>2.20837874</v>
      </c>
      <c r="N45" s="12">
        <f t="shared" si="26"/>
        <v>0.1555689</v>
      </c>
      <c r="O45" s="12">
        <f t="shared" si="26"/>
        <v>0.03492478</v>
      </c>
    </row>
    <row r="46" spans="2:15" ht="13.5" customHeight="1" hidden="1">
      <c r="B46" s="16">
        <f t="shared" si="23"/>
        <v>40391</v>
      </c>
      <c r="C46" s="11">
        <f t="shared" si="26"/>
        <v>16.120701</v>
      </c>
      <c r="D46" s="11">
        <f t="shared" si="26"/>
        <v>4.6925527</v>
      </c>
      <c r="E46" s="11">
        <f t="shared" si="26"/>
        <v>5.21411141</v>
      </c>
      <c r="F46" s="11">
        <f t="shared" si="26"/>
        <v>1.4839776</v>
      </c>
      <c r="G46" s="11">
        <f t="shared" si="26"/>
        <v>2.27627913</v>
      </c>
      <c r="H46" s="11">
        <f t="shared" si="26"/>
        <v>0.01315765</v>
      </c>
      <c r="I46" s="11">
        <f t="shared" si="26"/>
        <v>0.16048602</v>
      </c>
      <c r="J46" s="11">
        <f t="shared" si="26"/>
        <v>0.22955632</v>
      </c>
      <c r="K46" s="11">
        <f t="shared" si="26"/>
        <v>0.32732764</v>
      </c>
      <c r="L46" s="11">
        <f t="shared" si="26"/>
        <v>1.72325253</v>
      </c>
      <c r="M46" s="12">
        <f t="shared" si="26"/>
        <v>1.92620528</v>
      </c>
      <c r="N46" s="12">
        <f t="shared" si="26"/>
        <v>0.089036</v>
      </c>
      <c r="O46" s="12">
        <f t="shared" si="26"/>
        <v>0.12402375</v>
      </c>
    </row>
    <row r="47" spans="2:15" ht="13.5" customHeight="1" hidden="1">
      <c r="B47" s="16">
        <f t="shared" si="23"/>
        <v>40422</v>
      </c>
      <c r="C47" s="11">
        <f t="shared" si="26"/>
        <v>15.35012759</v>
      </c>
      <c r="D47" s="11">
        <f t="shared" si="26"/>
        <v>4.40855092</v>
      </c>
      <c r="E47" s="11">
        <f t="shared" si="26"/>
        <v>5.12929759</v>
      </c>
      <c r="F47" s="11">
        <f t="shared" si="26"/>
        <v>1.38679133</v>
      </c>
      <c r="G47" s="11">
        <f t="shared" si="26"/>
        <v>2.30086339</v>
      </c>
      <c r="H47" s="11">
        <f t="shared" si="26"/>
        <v>0.01358515</v>
      </c>
      <c r="I47" s="11">
        <f t="shared" si="26"/>
        <v>0.15063806</v>
      </c>
      <c r="J47" s="11">
        <f t="shared" si="26"/>
        <v>0.13663752</v>
      </c>
      <c r="K47" s="11">
        <f t="shared" si="26"/>
        <v>0.14118992</v>
      </c>
      <c r="L47" s="11">
        <f t="shared" si="26"/>
        <v>1.68257371</v>
      </c>
      <c r="M47" s="12">
        <f t="shared" si="26"/>
        <v>1.69992091</v>
      </c>
      <c r="N47" s="12">
        <f t="shared" si="26"/>
        <v>0.09126</v>
      </c>
      <c r="O47" s="12">
        <f t="shared" si="26"/>
        <v>0.09955055</v>
      </c>
    </row>
    <row r="48" spans="2:15" ht="13.5" customHeight="1" hidden="1">
      <c r="B48" s="16">
        <f t="shared" si="23"/>
        <v>40452</v>
      </c>
      <c r="C48" s="11">
        <f t="shared" si="26"/>
        <v>15.92824804</v>
      </c>
      <c r="D48" s="11">
        <f t="shared" si="26"/>
        <v>4.61722443</v>
      </c>
      <c r="E48" s="11">
        <f t="shared" si="26"/>
        <v>5.24360033</v>
      </c>
      <c r="F48" s="11">
        <f t="shared" si="26"/>
        <v>1.3954119</v>
      </c>
      <c r="G48" s="11">
        <f t="shared" si="26"/>
        <v>2.4066389</v>
      </c>
      <c r="H48" s="11">
        <f t="shared" si="26"/>
        <v>0.015468</v>
      </c>
      <c r="I48" s="11">
        <f t="shared" si="26"/>
        <v>0.16271168</v>
      </c>
      <c r="J48" s="11">
        <f t="shared" si="26"/>
        <v>0.17572712</v>
      </c>
      <c r="K48" s="11">
        <f t="shared" si="26"/>
        <v>0.11467301</v>
      </c>
      <c r="L48" s="11">
        <f t="shared" si="26"/>
        <v>1.79679267</v>
      </c>
      <c r="M48" s="12">
        <f t="shared" si="26"/>
        <v>1.91685243</v>
      </c>
      <c r="N48" s="12">
        <f t="shared" si="26"/>
        <v>0.151055</v>
      </c>
      <c r="O48" s="12">
        <f t="shared" si="26"/>
        <v>0.06990172</v>
      </c>
    </row>
    <row r="49" spans="2:15" ht="13.5" customHeight="1" hidden="1">
      <c r="B49" s="16">
        <f t="shared" si="23"/>
        <v>40483</v>
      </c>
      <c r="C49" s="11">
        <f t="shared" si="26"/>
        <v>16.32660172</v>
      </c>
      <c r="D49" s="11">
        <f t="shared" si="26"/>
        <v>4.82151151</v>
      </c>
      <c r="E49" s="11">
        <f t="shared" si="26"/>
        <v>5.37282908</v>
      </c>
      <c r="F49" s="11">
        <f t="shared" si="26"/>
        <v>1.40770499</v>
      </c>
      <c r="G49" s="11">
        <f t="shared" si="26"/>
        <v>2.47259891</v>
      </c>
      <c r="H49" s="11">
        <f t="shared" si="26"/>
        <v>0.0159361</v>
      </c>
      <c r="I49" s="11">
        <f t="shared" si="26"/>
        <v>0.15464902</v>
      </c>
      <c r="J49" s="11">
        <f t="shared" si="26"/>
        <v>0.15050457</v>
      </c>
      <c r="K49" s="11">
        <f t="shared" si="26"/>
        <v>0.24760873</v>
      </c>
      <c r="L49" s="11">
        <f t="shared" si="26"/>
        <v>1.68325881</v>
      </c>
      <c r="M49" s="12">
        <f t="shared" si="26"/>
        <v>1.93025046</v>
      </c>
      <c r="N49" s="12">
        <f t="shared" si="26"/>
        <v>0.11780777</v>
      </c>
      <c r="O49" s="12">
        <f t="shared" si="26"/>
        <v>0.1240414</v>
      </c>
    </row>
    <row r="50" spans="2:15" ht="13.5" customHeight="1" hidden="1">
      <c r="B50" s="16">
        <f t="shared" si="23"/>
        <v>40513</v>
      </c>
      <c r="C50" s="11">
        <f t="shared" si="26"/>
        <v>15.80025622</v>
      </c>
      <c r="D50" s="11">
        <f t="shared" si="26"/>
        <v>4.40610591</v>
      </c>
      <c r="E50" s="11">
        <f t="shared" si="26"/>
        <v>5.36341231</v>
      </c>
      <c r="F50" s="11">
        <f t="shared" si="26"/>
        <v>1.46089485</v>
      </c>
      <c r="G50" s="11">
        <f t="shared" si="26"/>
        <v>2.62679487</v>
      </c>
      <c r="H50" s="11">
        <f t="shared" si="26"/>
        <v>0.01494735</v>
      </c>
      <c r="I50" s="11">
        <f t="shared" si="26"/>
        <v>0.14962412</v>
      </c>
      <c r="J50" s="11">
        <f t="shared" si="26"/>
        <v>0.11378106</v>
      </c>
      <c r="K50" s="11">
        <f t="shared" si="26"/>
        <v>0.1614332</v>
      </c>
      <c r="L50" s="11">
        <f t="shared" si="26"/>
        <v>1.50326255</v>
      </c>
      <c r="M50" s="12">
        <f t="shared" si="26"/>
        <v>1.83384284</v>
      </c>
      <c r="N50" s="12">
        <f t="shared" si="26"/>
        <v>0.11971825</v>
      </c>
      <c r="O50" s="12">
        <f t="shared" si="26"/>
        <v>0.17036333</v>
      </c>
    </row>
    <row r="51" spans="2:15" ht="13.5" customHeight="1" hidden="1">
      <c r="B51" s="16">
        <f t="shared" si="23"/>
        <v>40544</v>
      </c>
      <c r="C51" s="11">
        <f t="shared" si="26"/>
        <v>15.21242485</v>
      </c>
      <c r="D51" s="11">
        <f t="shared" si="26"/>
        <v>4.48086733</v>
      </c>
      <c r="E51" s="11">
        <f t="shared" si="26"/>
        <v>5.20614071</v>
      </c>
      <c r="F51" s="11">
        <f t="shared" si="26"/>
        <v>1.30516664</v>
      </c>
      <c r="G51" s="11">
        <f t="shared" si="26"/>
        <v>2.46571029</v>
      </c>
      <c r="H51" s="11">
        <f t="shared" si="26"/>
        <v>0.0099378</v>
      </c>
      <c r="I51" s="11">
        <f t="shared" si="26"/>
        <v>0.14121152</v>
      </c>
      <c r="J51" s="11">
        <f t="shared" si="26"/>
        <v>0.13909554</v>
      </c>
      <c r="K51" s="11">
        <f t="shared" si="26"/>
        <v>0.09646757</v>
      </c>
      <c r="L51" s="11">
        <f t="shared" si="26"/>
        <v>1.36782745</v>
      </c>
      <c r="M51" s="12">
        <f t="shared" si="26"/>
        <v>1.88870617</v>
      </c>
      <c r="N51" s="12">
        <f t="shared" si="26"/>
        <v>0.185364</v>
      </c>
      <c r="O51" s="12">
        <f t="shared" si="26"/>
        <v>0.04686724</v>
      </c>
    </row>
    <row r="52" spans="2:15" ht="13.5" customHeight="1" hidden="1">
      <c r="B52" s="16">
        <f t="shared" si="23"/>
        <v>40575</v>
      </c>
      <c r="C52" s="11">
        <f t="shared" si="26"/>
        <v>15.36897372</v>
      </c>
      <c r="D52" s="11">
        <f t="shared" si="26"/>
        <v>4.55249314</v>
      </c>
      <c r="E52" s="11">
        <f t="shared" si="26"/>
        <v>5.1415916</v>
      </c>
      <c r="F52" s="11">
        <f t="shared" si="26"/>
        <v>1.41415347</v>
      </c>
      <c r="G52" s="11">
        <f t="shared" si="26"/>
        <v>2.39839507</v>
      </c>
      <c r="H52" s="11">
        <f t="shared" si="26"/>
        <v>0.01185865</v>
      </c>
      <c r="I52" s="11">
        <f t="shared" si="26"/>
        <v>0.1478168</v>
      </c>
      <c r="J52" s="11">
        <f t="shared" si="26"/>
        <v>0.16039263</v>
      </c>
      <c r="K52" s="11">
        <f t="shared" si="26"/>
        <v>0.12989912</v>
      </c>
      <c r="L52" s="11">
        <f t="shared" si="26"/>
        <v>1.41237324</v>
      </c>
      <c r="M52" s="12">
        <f t="shared" si="26"/>
        <v>1.74788406</v>
      </c>
      <c r="N52" s="12">
        <f t="shared" si="26"/>
        <v>0.0953022</v>
      </c>
      <c r="O52" s="12">
        <f t="shared" si="26"/>
        <v>0.11307055</v>
      </c>
    </row>
    <row r="53" spans="2:15" ht="13.5" customHeight="1" hidden="1">
      <c r="B53" s="17">
        <f t="shared" si="23"/>
        <v>40603</v>
      </c>
      <c r="C53" s="18">
        <f t="shared" si="26"/>
        <v>16.2692748</v>
      </c>
      <c r="D53" s="18">
        <f t="shared" si="26"/>
        <v>4.78254382</v>
      </c>
      <c r="E53" s="18">
        <f t="shared" si="26"/>
        <v>5.46706247</v>
      </c>
      <c r="F53" s="18">
        <f t="shared" si="26"/>
        <v>1.47262847</v>
      </c>
      <c r="G53" s="18">
        <f t="shared" si="26"/>
        <v>2.62200861</v>
      </c>
      <c r="H53" s="18">
        <f t="shared" si="26"/>
        <v>0.01644225</v>
      </c>
      <c r="I53" s="18">
        <f t="shared" si="26"/>
        <v>0.15719248</v>
      </c>
      <c r="J53" s="18">
        <f t="shared" si="26"/>
        <v>0.12439244</v>
      </c>
      <c r="K53" s="18">
        <f t="shared" si="26"/>
        <v>0.05492916</v>
      </c>
      <c r="L53" s="18">
        <f t="shared" si="26"/>
        <v>1.5720751</v>
      </c>
      <c r="M53" s="19">
        <f>AA206/100000000</f>
        <v>1.97221466</v>
      </c>
      <c r="N53" s="19">
        <f>AB206/100000000</f>
        <v>0.093412</v>
      </c>
      <c r="O53" s="19">
        <f>AC206/100000000</f>
        <v>0.13702463</v>
      </c>
    </row>
    <row r="54" spans="2:15" ht="14.25" customHeight="1" thickTop="1">
      <c r="B54" s="16">
        <f t="shared" si="23"/>
        <v>40634</v>
      </c>
      <c r="C54" s="11">
        <f aca="true" t="shared" si="27" ref="C54:C65">IF(B22="","",Q207/100000000)</f>
        <v>15.45864457</v>
      </c>
      <c r="D54" s="11">
        <f aca="true" t="shared" si="28" ref="D54:D65">IF(B22="","",R207/100000000)</f>
        <v>4.59631766</v>
      </c>
      <c r="E54" s="11">
        <f aca="true" t="shared" si="29" ref="E54:E65">IF(B22="","",S207/100000000)</f>
        <v>5.1516923</v>
      </c>
      <c r="F54" s="11">
        <f aca="true" t="shared" si="30" ref="F54:F65">IF(B22="","",T207/100000000)</f>
        <v>1.41321583</v>
      </c>
      <c r="G54" s="11">
        <f aca="true" t="shared" si="31" ref="G54:G65">IF(B22="","",U207/100000000)</f>
        <v>2.58486964</v>
      </c>
      <c r="H54" s="11">
        <f aca="true" t="shared" si="32" ref="H54:H65">IF(B22="","",V207/100000000)</f>
        <v>0.01468605</v>
      </c>
      <c r="I54" s="11">
        <f aca="true" t="shared" si="33" ref="I54:I65">IF(B22="","",W207/100000000)</f>
        <v>0.1554133</v>
      </c>
      <c r="J54" s="11">
        <f aca="true" t="shared" si="34" ref="J54:J65">IF(B22="","",X207/100000000)</f>
        <v>0.10232771</v>
      </c>
      <c r="K54" s="11">
        <f aca="true" t="shared" si="35" ref="K54:L65">IF(B22="","",Y207/100000000)</f>
        <v>0.07025815</v>
      </c>
      <c r="L54" s="11">
        <f t="shared" si="35"/>
        <v>1.36986393</v>
      </c>
      <c r="M54" s="12">
        <f aca="true" t="shared" si="36" ref="M54:M65">IF(B22="","",AA207/100000000)</f>
        <v>1.83069196</v>
      </c>
      <c r="N54" s="12">
        <f aca="true" t="shared" si="37" ref="N54:N65">IF(B22="","",AB207/100000000)</f>
        <v>0.282892</v>
      </c>
      <c r="O54" s="12">
        <f aca="true" t="shared" si="38" ref="O54:O65">IF(B22="","",AC207/100000000)</f>
        <v>0.19350648</v>
      </c>
    </row>
    <row r="55" spans="2:15" ht="13.5" customHeight="1">
      <c r="B55" s="16">
        <f t="shared" si="23"/>
        <v>40664</v>
      </c>
      <c r="C55" s="11">
        <f t="shared" si="27"/>
        <v>15.5928483</v>
      </c>
      <c r="D55" s="11">
        <f t="shared" si="28"/>
        <v>4.50578932</v>
      </c>
      <c r="E55" s="11">
        <f t="shared" si="29"/>
        <v>5.21467154</v>
      </c>
      <c r="F55" s="11">
        <f t="shared" si="30"/>
        <v>1.36127243</v>
      </c>
      <c r="G55" s="11">
        <f t="shared" si="31"/>
        <v>2.52051254</v>
      </c>
      <c r="H55" s="11">
        <f t="shared" si="32"/>
        <v>0.0133504</v>
      </c>
      <c r="I55" s="11">
        <f t="shared" si="33"/>
        <v>0.15697866</v>
      </c>
      <c r="J55" s="11">
        <f t="shared" si="34"/>
        <v>0.1462606</v>
      </c>
      <c r="K55" s="11">
        <f t="shared" si="35"/>
        <v>0.07600617</v>
      </c>
      <c r="L55" s="11">
        <f t="shared" si="35"/>
        <v>1.59800664</v>
      </c>
      <c r="M55" s="12">
        <f t="shared" si="36"/>
        <v>1.83334102</v>
      </c>
      <c r="N55" s="12">
        <f t="shared" si="37"/>
        <v>0.21789814</v>
      </c>
      <c r="O55" s="12">
        <f t="shared" si="38"/>
        <v>0.17179743</v>
      </c>
    </row>
    <row r="56" spans="2:15" ht="13.5" customHeight="1">
      <c r="B56" s="16">
        <f t="shared" si="23"/>
        <v>40695</v>
      </c>
      <c r="C56" s="11">
        <f t="shared" si="27"/>
        <v>16.52898001</v>
      </c>
      <c r="D56" s="11">
        <f t="shared" si="28"/>
        <v>5.21673427</v>
      </c>
      <c r="E56" s="11">
        <f t="shared" si="29"/>
        <v>5.30829571</v>
      </c>
      <c r="F56" s="11">
        <f t="shared" si="30"/>
        <v>1.52961475</v>
      </c>
      <c r="G56" s="11">
        <f t="shared" si="31"/>
        <v>2.48598384</v>
      </c>
      <c r="H56" s="11">
        <f t="shared" si="32"/>
        <v>0.0116299</v>
      </c>
      <c r="I56" s="11">
        <f t="shared" si="33"/>
        <v>0.16446716</v>
      </c>
      <c r="J56" s="11">
        <f t="shared" si="34"/>
        <v>0.25042901</v>
      </c>
      <c r="K56" s="11">
        <f t="shared" si="35"/>
        <v>0.07274566</v>
      </c>
      <c r="L56" s="11">
        <f t="shared" si="35"/>
        <v>1.48907971</v>
      </c>
      <c r="M56" s="12">
        <f t="shared" si="36"/>
        <v>1.97733564</v>
      </c>
      <c r="N56" s="12">
        <f t="shared" si="37"/>
        <v>0.1935311</v>
      </c>
      <c r="O56" s="12">
        <f t="shared" si="38"/>
        <v>0.08552296</v>
      </c>
    </row>
    <row r="57" spans="2:15" ht="13.5" customHeight="1">
      <c r="B57" s="16">
        <f t="shared" si="23"/>
        <v>40725</v>
      </c>
      <c r="C57" s="11">
        <f t="shared" si="27"/>
        <v>16.10856765</v>
      </c>
      <c r="D57" s="11">
        <f t="shared" si="28"/>
        <v>5.19153846</v>
      </c>
      <c r="E57" s="11">
        <f t="shared" si="29"/>
        <v>5.17235805</v>
      </c>
      <c r="F57" s="11">
        <f t="shared" si="30"/>
        <v>1.47540902</v>
      </c>
      <c r="G57" s="11">
        <f t="shared" si="31"/>
        <v>2.42870729</v>
      </c>
      <c r="H57" s="11">
        <f t="shared" si="32"/>
        <v>0.01828945</v>
      </c>
      <c r="I57" s="11">
        <f t="shared" si="33"/>
        <v>0.16493198</v>
      </c>
      <c r="J57" s="11">
        <f t="shared" si="34"/>
        <v>0.07447481</v>
      </c>
      <c r="K57" s="11">
        <f t="shared" si="35"/>
        <v>0.21804024</v>
      </c>
      <c r="L57" s="11">
        <f t="shared" si="35"/>
        <v>1.36481835</v>
      </c>
      <c r="M57" s="12">
        <f t="shared" si="36"/>
        <v>1.53750995</v>
      </c>
      <c r="N57" s="12">
        <f t="shared" si="37"/>
        <v>0.18547005</v>
      </c>
      <c r="O57" s="12">
        <f t="shared" si="38"/>
        <v>0.13901459</v>
      </c>
    </row>
    <row r="58" spans="2:15" ht="13.5" customHeight="1">
      <c r="B58" s="16">
        <f t="shared" si="23"/>
        <v>40756</v>
      </c>
      <c r="C58" s="11">
        <f t="shared" si="27"/>
        <v>16.78346675</v>
      </c>
      <c r="D58" s="11">
        <f t="shared" si="28"/>
        <v>5.35566002</v>
      </c>
      <c r="E58" s="11">
        <f t="shared" si="29"/>
        <v>5.37063416</v>
      </c>
      <c r="F58" s="11">
        <f t="shared" si="30"/>
        <v>1.51618917</v>
      </c>
      <c r="G58" s="11">
        <f t="shared" si="31"/>
        <v>2.55786611</v>
      </c>
      <c r="H58" s="11">
        <f t="shared" si="32"/>
        <v>0.0182373</v>
      </c>
      <c r="I58" s="11">
        <f t="shared" si="33"/>
        <v>0.17411052</v>
      </c>
      <c r="J58" s="11">
        <f t="shared" si="34"/>
        <v>0.17073369</v>
      </c>
      <c r="K58" s="11">
        <f t="shared" si="35"/>
        <v>0.42480432</v>
      </c>
      <c r="L58" s="11">
        <f t="shared" si="35"/>
        <v>1.19523146</v>
      </c>
      <c r="M58" s="12">
        <f t="shared" si="36"/>
        <v>1.97499557</v>
      </c>
      <c r="N58" s="12">
        <f t="shared" si="37"/>
        <v>0.206212</v>
      </c>
      <c r="O58" s="12">
        <f t="shared" si="38"/>
        <v>0.14427197</v>
      </c>
    </row>
    <row r="59" spans="2:15" ht="13.5" customHeight="1">
      <c r="B59" s="16">
        <f t="shared" si="23"/>
        <v>40787</v>
      </c>
      <c r="C59" s="11">
        <f t="shared" si="27"/>
        <v>15.80949792</v>
      </c>
      <c r="D59" s="11">
        <f t="shared" si="28"/>
        <v>5.03189521</v>
      </c>
      <c r="E59" s="11">
        <f t="shared" si="29"/>
        <v>5.1514595</v>
      </c>
      <c r="F59" s="11">
        <f t="shared" si="30"/>
        <v>1.37018177</v>
      </c>
      <c r="G59" s="11">
        <f t="shared" si="31"/>
        <v>2.46041233</v>
      </c>
      <c r="H59" s="11">
        <f t="shared" si="32"/>
        <v>0.0139205</v>
      </c>
      <c r="I59" s="11">
        <f t="shared" si="33"/>
        <v>0.16232268</v>
      </c>
      <c r="J59" s="11">
        <f t="shared" si="34"/>
        <v>0.07772783</v>
      </c>
      <c r="K59" s="11">
        <f t="shared" si="35"/>
        <v>0.38465346</v>
      </c>
      <c r="L59" s="11">
        <f t="shared" si="35"/>
        <v>1.15692464</v>
      </c>
      <c r="M59" s="12">
        <f t="shared" si="36"/>
        <v>1.62775003</v>
      </c>
      <c r="N59" s="12">
        <f t="shared" si="37"/>
        <v>0.140181</v>
      </c>
      <c r="O59" s="12">
        <f t="shared" si="38"/>
        <v>0.1767739</v>
      </c>
    </row>
    <row r="60" spans="2:15" ht="13.5" customHeight="1">
      <c r="B60" s="16">
        <f t="shared" si="23"/>
        <v>40817</v>
      </c>
      <c r="C60" s="11">
        <f t="shared" si="27"/>
        <v>16.22613441</v>
      </c>
      <c r="D60" s="11">
        <f t="shared" si="28"/>
        <v>4.81924859</v>
      </c>
      <c r="E60" s="11">
        <f t="shared" si="29"/>
        <v>5.3523214</v>
      </c>
      <c r="F60" s="11">
        <f t="shared" si="30"/>
        <v>1.45890953</v>
      </c>
      <c r="G60" s="11">
        <f t="shared" si="31"/>
        <v>2.59522727</v>
      </c>
      <c r="H60" s="11">
        <f t="shared" si="32"/>
        <v>0.01731945</v>
      </c>
      <c r="I60" s="11">
        <f t="shared" si="33"/>
        <v>0.16350828</v>
      </c>
      <c r="J60" s="11">
        <f t="shared" si="34"/>
        <v>0.17338138</v>
      </c>
      <c r="K60" s="11">
        <f t="shared" si="35"/>
        <v>0.21966714</v>
      </c>
      <c r="L60" s="11">
        <f t="shared" si="35"/>
        <v>1.42655137</v>
      </c>
      <c r="M60" s="12">
        <f t="shared" si="36"/>
        <v>2.28549312</v>
      </c>
      <c r="N60" s="12">
        <f t="shared" si="37"/>
        <v>0.1408497</v>
      </c>
      <c r="O60" s="12">
        <f t="shared" si="38"/>
        <v>0.10465126</v>
      </c>
    </row>
    <row r="61" spans="2:15" ht="13.5" customHeight="1">
      <c r="B61" s="16">
        <f t="shared" si="23"/>
        <v>40848</v>
      </c>
      <c r="C61" s="11">
        <f t="shared" si="27"/>
        <v>16.34485757</v>
      </c>
      <c r="D61" s="11">
        <f t="shared" si="28"/>
        <v>4.81008325</v>
      </c>
      <c r="E61" s="11">
        <f t="shared" si="29"/>
        <v>5.36085001</v>
      </c>
      <c r="F61" s="11">
        <f t="shared" si="30"/>
        <v>1.46863128</v>
      </c>
      <c r="G61" s="11">
        <f t="shared" si="31"/>
        <v>2.65834923</v>
      </c>
      <c r="H61" s="11">
        <f t="shared" si="32"/>
        <v>0.01533385</v>
      </c>
      <c r="I61" s="11">
        <f t="shared" si="33"/>
        <v>0.15712142</v>
      </c>
      <c r="J61" s="11">
        <f t="shared" si="34"/>
        <v>0.18146429</v>
      </c>
      <c r="K61" s="11">
        <f t="shared" si="35"/>
        <v>0.17889358</v>
      </c>
      <c r="L61" s="11">
        <f t="shared" si="35"/>
        <v>1.51413066</v>
      </c>
      <c r="M61" s="12">
        <f t="shared" si="36"/>
        <v>1.7249149</v>
      </c>
      <c r="N61" s="12">
        <f t="shared" si="37"/>
        <v>0.131572</v>
      </c>
      <c r="O61" s="12">
        <f t="shared" si="38"/>
        <v>0.06440927</v>
      </c>
    </row>
    <row r="62" spans="2:15" ht="13.5" customHeight="1">
      <c r="B62" s="16">
        <f t="shared" si="23"/>
        <v>40878</v>
      </c>
      <c r="C62" s="11">
        <f t="shared" si="27"/>
        <v>15.94875034</v>
      </c>
      <c r="D62" s="11">
        <f t="shared" si="28"/>
        <v>4.52878994</v>
      </c>
      <c r="E62" s="11">
        <f t="shared" si="29"/>
        <v>5.36980394</v>
      </c>
      <c r="F62" s="11">
        <f t="shared" si="30"/>
        <v>1.49421964</v>
      </c>
      <c r="G62" s="11">
        <f t="shared" si="31"/>
        <v>2.81666345</v>
      </c>
      <c r="H62" s="11">
        <f t="shared" si="32"/>
        <v>0.01382645</v>
      </c>
      <c r="I62" s="11">
        <f t="shared" si="33"/>
        <v>0.1553323</v>
      </c>
      <c r="J62" s="11">
        <f t="shared" si="34"/>
        <v>0.14768825</v>
      </c>
      <c r="K62" s="11">
        <f t="shared" si="35"/>
        <v>0.2159577</v>
      </c>
      <c r="L62" s="11">
        <f t="shared" si="35"/>
        <v>1.20646867</v>
      </c>
      <c r="M62" s="12">
        <f t="shared" si="36"/>
        <v>1.58018625</v>
      </c>
      <c r="N62" s="12">
        <f t="shared" si="37"/>
        <v>0.12685313</v>
      </c>
      <c r="O62" s="12">
        <f t="shared" si="38"/>
        <v>0.09859379</v>
      </c>
    </row>
    <row r="63" spans="2:15" ht="13.5" customHeight="1">
      <c r="B63" s="16">
        <f t="shared" si="23"/>
        <v>40909</v>
      </c>
      <c r="C63" s="11">
        <f t="shared" si="27"/>
        <v>15.50809148</v>
      </c>
      <c r="D63" s="11">
        <f t="shared" si="28"/>
        <v>4.4173682</v>
      </c>
      <c r="E63" s="11">
        <f t="shared" si="29"/>
        <v>5.24122489</v>
      </c>
      <c r="F63" s="11">
        <f t="shared" si="30"/>
        <v>1.35269787</v>
      </c>
      <c r="G63" s="11">
        <f t="shared" si="31"/>
        <v>2.60668227</v>
      </c>
      <c r="H63" s="11">
        <f t="shared" si="32"/>
        <v>0.01537105</v>
      </c>
      <c r="I63" s="11">
        <f t="shared" si="33"/>
        <v>0.13772152</v>
      </c>
      <c r="J63" s="11">
        <f t="shared" si="34"/>
        <v>0.18158121</v>
      </c>
      <c r="K63" s="11">
        <f t="shared" si="35"/>
        <v>0.17257628</v>
      </c>
      <c r="L63" s="11">
        <f t="shared" si="35"/>
        <v>1.38286819</v>
      </c>
      <c r="M63" s="12">
        <f t="shared" si="36"/>
        <v>1.81569244</v>
      </c>
      <c r="N63" s="12">
        <f t="shared" si="37"/>
        <v>0.143264</v>
      </c>
      <c r="O63" s="12">
        <f t="shared" si="38"/>
        <v>0.12236299</v>
      </c>
    </row>
    <row r="64" spans="2:15" ht="13.5" customHeight="1">
      <c r="B64" s="16">
        <f t="shared" si="23"/>
        <v>40940</v>
      </c>
      <c r="C64" s="11">
        <f t="shared" si="27"/>
        <v>16.46525873</v>
      </c>
      <c r="D64" s="11">
        <f t="shared" si="28"/>
        <v>4.7236117</v>
      </c>
      <c r="E64" s="11">
        <f t="shared" si="29"/>
        <v>5.50809625</v>
      </c>
      <c r="F64" s="11">
        <f t="shared" si="30"/>
        <v>1.52679253</v>
      </c>
      <c r="G64" s="11">
        <f t="shared" si="31"/>
        <v>2.70579318</v>
      </c>
      <c r="H64" s="11">
        <f t="shared" si="32"/>
        <v>0.0135235</v>
      </c>
      <c r="I64" s="11">
        <f t="shared" si="33"/>
        <v>0.14670236</v>
      </c>
      <c r="J64" s="11">
        <f t="shared" si="34"/>
        <v>0.15064743</v>
      </c>
      <c r="K64" s="11">
        <f t="shared" si="35"/>
        <v>0.22951209</v>
      </c>
      <c r="L64" s="11">
        <f t="shared" si="35"/>
        <v>1.46057969</v>
      </c>
      <c r="M64" s="12">
        <f t="shared" si="36"/>
        <v>1.87069827</v>
      </c>
      <c r="N64" s="12">
        <f t="shared" si="37"/>
        <v>0.09655307</v>
      </c>
      <c r="O64" s="12">
        <f t="shared" si="38"/>
        <v>0.19699442</v>
      </c>
    </row>
    <row r="65" spans="2:15" ht="13.5" customHeight="1">
      <c r="B65" s="17">
        <f t="shared" si="23"/>
        <v>40969</v>
      </c>
      <c r="C65" s="18">
        <f t="shared" si="27"/>
        <v>17.47036649</v>
      </c>
      <c r="D65" s="18">
        <f t="shared" si="28"/>
        <v>5.24196604</v>
      </c>
      <c r="E65" s="18">
        <f t="shared" si="29"/>
        <v>5.7909912</v>
      </c>
      <c r="F65" s="18">
        <f t="shared" si="30"/>
        <v>1.6080987</v>
      </c>
      <c r="G65" s="18">
        <f t="shared" si="31"/>
        <v>2.89547745</v>
      </c>
      <c r="H65" s="18">
        <f t="shared" si="32"/>
        <v>0.0168292</v>
      </c>
      <c r="I65" s="18">
        <f t="shared" si="33"/>
        <v>0.15970688</v>
      </c>
      <c r="J65" s="18">
        <f t="shared" si="34"/>
        <v>0.18272435</v>
      </c>
      <c r="K65" s="18">
        <f t="shared" si="35"/>
        <v>0.20701714</v>
      </c>
      <c r="L65" s="18">
        <f t="shared" si="35"/>
        <v>1.36755553</v>
      </c>
      <c r="M65" s="19">
        <f t="shared" si="36"/>
        <v>1.86592909</v>
      </c>
      <c r="N65" s="19">
        <f t="shared" si="37"/>
        <v>0.22624</v>
      </c>
      <c r="O65" s="19">
        <f t="shared" si="38"/>
        <v>0.09360706</v>
      </c>
    </row>
    <row r="66" spans="3:9" ht="13.5" customHeight="1">
      <c r="C66" s="23" t="s">
        <v>28</v>
      </c>
      <c r="D66" s="23"/>
      <c r="E66" s="23"/>
      <c r="F66" s="23"/>
      <c r="G66" s="23"/>
      <c r="H66" s="23"/>
      <c r="I66" s="23" t="s">
        <v>29</v>
      </c>
    </row>
    <row r="67" spans="3:10" ht="13.5" customHeight="1">
      <c r="C67" s="23" t="s">
        <v>30</v>
      </c>
      <c r="D67" s="23"/>
      <c r="E67" s="23"/>
      <c r="F67" s="23"/>
      <c r="G67" s="23"/>
      <c r="H67" s="23"/>
      <c r="I67" s="23"/>
      <c r="J67" s="23"/>
    </row>
    <row r="68" spans="3:10" ht="13.5" customHeight="1">
      <c r="C68" s="24" t="s">
        <v>31</v>
      </c>
      <c r="D68" s="25"/>
      <c r="E68" s="25"/>
      <c r="F68" s="25"/>
      <c r="G68" s="25"/>
      <c r="H68" s="25"/>
      <c r="I68" s="24" t="s">
        <v>32</v>
      </c>
      <c r="J68" s="23"/>
    </row>
    <row r="69" spans="1:27" ht="13.5" customHeight="1">
      <c r="A69" s="25"/>
      <c r="C69" s="24" t="s">
        <v>33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3.5" customHeight="1">
      <c r="A70" s="25"/>
      <c r="C70" s="26" t="s">
        <v>34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3.5" customHeight="1">
      <c r="A71" s="25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2:27" ht="17.25">
      <c r="B72" s="203" t="str">
        <f>"船員保険事業月報【"&amp;TEXT(MAX(B22:B33),"[$-411]ggge""年""m""月""")&amp;"】　総括表１（対前年同期比）　（速報値）"</f>
        <v>船員保険事業月報【平成24年3月】　総括表１（対前年同期比）　（速報値）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1"/>
      <c r="R72" s="2"/>
      <c r="S72" s="3"/>
      <c r="T72" s="3"/>
      <c r="U72" s="3"/>
      <c r="V72" s="3"/>
      <c r="W72" s="3"/>
      <c r="X72" s="3"/>
      <c r="Y72" s="3"/>
      <c r="Z72" s="3"/>
      <c r="AA72" s="3"/>
    </row>
    <row r="73" ht="9.75" customHeight="1"/>
    <row r="74" spans="2:16" ht="13.5" customHeight="1">
      <c r="B74" s="5"/>
      <c r="C74" s="205" t="s">
        <v>0</v>
      </c>
      <c r="D74" s="206"/>
      <c r="E74" s="206"/>
      <c r="F74" s="206"/>
      <c r="G74" s="207"/>
      <c r="H74" s="205" t="s">
        <v>1</v>
      </c>
      <c r="I74" s="206"/>
      <c r="J74" s="206"/>
      <c r="K74" s="206"/>
      <c r="L74" s="206"/>
      <c r="M74" s="206"/>
      <c r="N74" s="206"/>
      <c r="O74" s="206"/>
      <c r="P74" s="207"/>
    </row>
    <row r="75" spans="2:16" ht="13.5" customHeight="1">
      <c r="B75" s="6"/>
      <c r="C75" s="201" t="s">
        <v>2</v>
      </c>
      <c r="D75" s="201" t="s">
        <v>3</v>
      </c>
      <c r="E75" s="201" t="s">
        <v>4</v>
      </c>
      <c r="F75" s="201" t="s">
        <v>5</v>
      </c>
      <c r="G75" s="201" t="s">
        <v>6</v>
      </c>
      <c r="H75" s="201" t="s">
        <v>7</v>
      </c>
      <c r="I75" s="201" t="s">
        <v>8</v>
      </c>
      <c r="J75" s="201" t="s">
        <v>9</v>
      </c>
      <c r="K75" s="201" t="s">
        <v>10</v>
      </c>
      <c r="L75" s="201" t="s">
        <v>11</v>
      </c>
      <c r="M75" s="201" t="s">
        <v>12</v>
      </c>
      <c r="N75" s="216" t="s">
        <v>13</v>
      </c>
      <c r="O75" s="201" t="s">
        <v>14</v>
      </c>
      <c r="P75" s="201" t="s">
        <v>15</v>
      </c>
    </row>
    <row r="76" spans="2:16" ht="13.5" customHeight="1">
      <c r="B76" s="7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2:16" ht="11.25" customHeight="1">
      <c r="B77" s="8"/>
      <c r="C77" s="22" t="s">
        <v>35</v>
      </c>
      <c r="D77" s="22" t="s">
        <v>35</v>
      </c>
      <c r="E77" s="22" t="s">
        <v>35</v>
      </c>
      <c r="F77" s="22" t="s">
        <v>35</v>
      </c>
      <c r="G77" s="22" t="s">
        <v>35</v>
      </c>
      <c r="H77" s="22" t="s">
        <v>35</v>
      </c>
      <c r="I77" s="22" t="s">
        <v>35</v>
      </c>
      <c r="J77" s="22" t="s">
        <v>35</v>
      </c>
      <c r="K77" s="22" t="s">
        <v>35</v>
      </c>
      <c r="L77" s="22" t="s">
        <v>35</v>
      </c>
      <c r="M77" s="22" t="s">
        <v>35</v>
      </c>
      <c r="N77" s="22" t="s">
        <v>35</v>
      </c>
      <c r="O77" s="22" t="s">
        <v>35</v>
      </c>
      <c r="P77" s="22" t="s">
        <v>35</v>
      </c>
    </row>
    <row r="78" spans="2:16" ht="13.5" customHeight="1">
      <c r="B78" s="10">
        <f>B7</f>
        <v>39904</v>
      </c>
      <c r="C78" s="198">
        <v>-2.5301323295507827</v>
      </c>
      <c r="D78" s="198">
        <v>-1.6448600123391666</v>
      </c>
      <c r="E78" s="198">
        <v>-3.195385011300167</v>
      </c>
      <c r="F78" s="198">
        <v>-0.07652651260028343</v>
      </c>
      <c r="G78" s="198">
        <v>-2.8761876537203634</v>
      </c>
      <c r="H78" s="198">
        <v>-1.8259932043767857</v>
      </c>
      <c r="I78" s="198">
        <v>-8.199528902577702</v>
      </c>
      <c r="J78" s="198">
        <v>-2.1507890992943146</v>
      </c>
      <c r="K78" s="198">
        <v>-4.581370284834485</v>
      </c>
      <c r="L78" s="198">
        <v>3.548883648072798</v>
      </c>
      <c r="M78" s="198">
        <v>-2.696629213483148</v>
      </c>
      <c r="N78" s="198">
        <v>-10.565985543278488</v>
      </c>
      <c r="O78" s="198">
        <v>-15.663831053754052</v>
      </c>
      <c r="P78" s="197" t="s">
        <v>134</v>
      </c>
    </row>
    <row r="79" spans="2:16" ht="13.5" customHeight="1">
      <c r="B79" s="10">
        <f aca="true" t="shared" si="39" ref="B79:B104">B8</f>
        <v>40269</v>
      </c>
      <c r="C79" s="198">
        <v>-2.860992349532132</v>
      </c>
      <c r="D79" s="198">
        <v>-1.5687257405688326</v>
      </c>
      <c r="E79" s="198">
        <v>-3.8476417846222244</v>
      </c>
      <c r="F79" s="198">
        <v>-1.3113231594759078</v>
      </c>
      <c r="G79" s="199" t="s">
        <v>134</v>
      </c>
      <c r="H79" s="198">
        <v>-6.264831993535902</v>
      </c>
      <c r="I79" s="198">
        <v>-22.37086588489753</v>
      </c>
      <c r="J79" s="198">
        <v>-7.406680633899965</v>
      </c>
      <c r="K79" s="198">
        <v>-4.471247114015742</v>
      </c>
      <c r="L79" s="198">
        <v>-4.123736398843225</v>
      </c>
      <c r="M79" s="198">
        <v>-4.565155493688511</v>
      </c>
      <c r="N79" s="198">
        <v>-27.546338895869127</v>
      </c>
      <c r="O79" s="198">
        <v>-10.964667270541572</v>
      </c>
      <c r="P79" s="197" t="s">
        <v>134</v>
      </c>
    </row>
    <row r="80" spans="2:16" ht="13.5" customHeight="1" thickBot="1">
      <c r="B80" s="13">
        <f t="shared" si="39"/>
        <v>40634</v>
      </c>
      <c r="C80" s="29">
        <f aca="true" t="shared" si="40" ref="C80:O80">IF(C169=0,"-  ",((C170-C169)/C169)*100)</f>
        <v>-3.128217297762731</v>
      </c>
      <c r="D80" s="29">
        <f t="shared" si="40"/>
        <v>-1.840239162271377</v>
      </c>
      <c r="E80" s="29">
        <f t="shared" si="40"/>
        <v>-4.134899537518652</v>
      </c>
      <c r="F80" s="29">
        <f t="shared" si="40"/>
        <v>-0.1541210015766728</v>
      </c>
      <c r="G80" s="29">
        <f t="shared" si="40"/>
        <v>-1.9909620534603572</v>
      </c>
      <c r="H80" s="29">
        <f t="shared" si="40"/>
        <v>0.900501979516506</v>
      </c>
      <c r="I80" s="29">
        <f t="shared" si="40"/>
        <v>5.01889776633153</v>
      </c>
      <c r="J80" s="29">
        <f t="shared" si="40"/>
        <v>-0.9209442944206283</v>
      </c>
      <c r="K80" s="29">
        <f t="shared" si="40"/>
        <v>-0.927227395481911</v>
      </c>
      <c r="L80" s="29">
        <f t="shared" si="40"/>
        <v>5.53839917149942</v>
      </c>
      <c r="M80" s="29">
        <f t="shared" si="40"/>
        <v>4.156583570907644</v>
      </c>
      <c r="N80" s="29">
        <f t="shared" si="40"/>
        <v>-0.7972642145262103</v>
      </c>
      <c r="O80" s="30">
        <f t="shared" si="40"/>
        <v>21.659574479216726</v>
      </c>
      <c r="P80" s="30">
        <f>IF(P169=0,"-  ",((P170-P169)/P169)*100)</f>
        <v>-15.116475131727942</v>
      </c>
    </row>
    <row r="81" spans="2:16" ht="13.5" customHeight="1" hidden="1" thickTop="1">
      <c r="B81" s="16">
        <f t="shared" si="39"/>
        <v>40269</v>
      </c>
      <c r="C81" s="27">
        <f>IF(C183=0,"-  ",((C195-C183)/C183)*100)</f>
        <v>1301.92</v>
      </c>
      <c r="D81" s="27">
        <f>IF(D183=0,"-  ",((D195-D183)/D183)*100)</f>
        <v>512.1</v>
      </c>
      <c r="E81" s="27">
        <f>IF(E183=0,"-  ",((E195-E183)/E183)*100)</f>
        <v>689.82</v>
      </c>
      <c r="F81" s="27">
        <f>IF(F183=0,"-  ",((F195-F183)/F183)*100)</f>
        <v>38851783.6791373</v>
      </c>
      <c r="G81" s="27">
        <f>IF(G183=0,"-  ",((G195-G183)/G183)*100)</f>
        <v>23681.237999999998</v>
      </c>
      <c r="H81" s="27">
        <f>IF(H183=0,"-  ",((H195-H183)/H183)*100)</f>
        <v>1946.1906748747697</v>
      </c>
      <c r="I81" s="27">
        <f>IF(I183=0,"-  ",((I195-I183)/I183)*100)</f>
        <v>418.98980000000006</v>
      </c>
      <c r="J81" s="27">
        <f>IF(J183=0,"-  ",((J195-J183)/J183)*100)</f>
        <v>630.1959499999999</v>
      </c>
      <c r="K81" s="27">
        <f>IF(K183=0,"-  ",((K195-K183)/K183)*100)</f>
        <v>116.21406999999999</v>
      </c>
      <c r="L81" s="27">
        <f>IF(L183=0,"-  ",((L195-L183)/L183)*100)</f>
        <v>252.87865</v>
      </c>
      <c r="M81" s="27">
        <f>IF(M183=0,"-  ",((M195-M183)/M183)*100)</f>
        <v>-98.2813</v>
      </c>
      <c r="N81" s="27">
        <f>IF(N183=0,"-  ",((N195-N183)/N183)*100)</f>
        <v>-74.711686</v>
      </c>
      <c r="O81" s="28">
        <f>IF(O183=0,"-  ",((O195-O183)/O183)*100)</f>
        <v>-77.9262991252283</v>
      </c>
      <c r="P81" s="28">
        <f>IF(P183=0,"-  ",((P195-P183)/P183)*100)</f>
        <v>78.83149</v>
      </c>
    </row>
    <row r="82" spans="2:16" ht="13.5" customHeight="1" hidden="1">
      <c r="B82" s="16">
        <f t="shared" si="39"/>
        <v>40299</v>
      </c>
      <c r="C82" s="27">
        <f aca="true" t="shared" si="41" ref="C82:O92">IF(C184=0,"-  ",((C196-C184)/C184)*100)</f>
        <v>1297.64</v>
      </c>
      <c r="D82" s="27">
        <f t="shared" si="41"/>
        <v>511.40999999999997</v>
      </c>
      <c r="E82" s="27">
        <f t="shared" si="41"/>
        <v>686.23</v>
      </c>
      <c r="F82" s="27">
        <f t="shared" si="41"/>
        <v>38839725.9760226</v>
      </c>
      <c r="G82" s="27">
        <f t="shared" si="41"/>
        <v>23647.058</v>
      </c>
      <c r="H82" s="27">
        <f t="shared" si="41"/>
        <v>1823.2863570919499</v>
      </c>
      <c r="I82" s="27">
        <f t="shared" si="41"/>
        <v>413.15643</v>
      </c>
      <c r="J82" s="27">
        <f t="shared" si="41"/>
        <v>590.85603</v>
      </c>
      <c r="K82" s="27">
        <f t="shared" si="41"/>
        <v>88.79845</v>
      </c>
      <c r="L82" s="27">
        <f t="shared" si="41"/>
        <v>209.71692000000002</v>
      </c>
      <c r="M82" s="27">
        <f t="shared" si="41"/>
        <v>-97.93395000000001</v>
      </c>
      <c r="N82" s="27">
        <f t="shared" si="41"/>
        <v>-75.591298</v>
      </c>
      <c r="O82" s="28">
        <f t="shared" si="41"/>
        <v>-73.1115749080426</v>
      </c>
      <c r="P82" s="28">
        <f>IF(P184=0,"-  ",((P196-P184)/P184)*100)</f>
        <v>67.39535</v>
      </c>
    </row>
    <row r="83" spans="2:16" ht="13.5" customHeight="1" hidden="1">
      <c r="B83" s="16">
        <f t="shared" si="39"/>
        <v>40330</v>
      </c>
      <c r="C83" s="27">
        <f t="shared" si="41"/>
        <v>1286.41</v>
      </c>
      <c r="D83" s="27">
        <f t="shared" si="41"/>
        <v>506.56999999999994</v>
      </c>
      <c r="E83" s="27">
        <f t="shared" si="41"/>
        <v>679.84</v>
      </c>
      <c r="F83" s="27">
        <f t="shared" si="41"/>
        <v>38788963.0924707</v>
      </c>
      <c r="G83" s="27">
        <f t="shared" si="41"/>
        <v>23428.282</v>
      </c>
      <c r="H83" s="27">
        <f t="shared" si="41"/>
        <v>1957.80096406547</v>
      </c>
      <c r="I83" s="27">
        <f t="shared" si="41"/>
        <v>464.72609</v>
      </c>
      <c r="J83" s="27">
        <f t="shared" si="41"/>
        <v>632.6798</v>
      </c>
      <c r="K83" s="27">
        <f t="shared" si="41"/>
        <v>115.59486000000001</v>
      </c>
      <c r="L83" s="27">
        <f t="shared" si="41"/>
        <v>224.04885000000002</v>
      </c>
      <c r="M83" s="27">
        <f t="shared" si="41"/>
        <v>-97.36605</v>
      </c>
      <c r="N83" s="27">
        <f t="shared" si="41"/>
        <v>-73.292192</v>
      </c>
      <c r="O83" s="28">
        <f t="shared" si="41"/>
        <v>-74.13992593452289</v>
      </c>
      <c r="P83" s="28">
        <f>IF(P185=0,"-  ",((P197-P185)/P185)*100)</f>
        <v>65.549532</v>
      </c>
    </row>
    <row r="84" spans="2:16" ht="13.5" customHeight="1" hidden="1">
      <c r="B84" s="16">
        <f t="shared" si="39"/>
        <v>40360</v>
      </c>
      <c r="C84" s="27">
        <f t="shared" si="41"/>
        <v>1273.49</v>
      </c>
      <c r="D84" s="27">
        <f t="shared" si="41"/>
        <v>501.68999999999994</v>
      </c>
      <c r="E84" s="27">
        <f t="shared" si="41"/>
        <v>671.8</v>
      </c>
      <c r="F84" s="27">
        <f t="shared" si="41"/>
        <v>38533131.3982283</v>
      </c>
      <c r="G84" s="27">
        <f t="shared" si="41"/>
        <v>23085.059999999998</v>
      </c>
      <c r="H84" s="27">
        <f t="shared" si="41"/>
        <v>1941.8771973407001</v>
      </c>
      <c r="I84" s="27">
        <f t="shared" si="41"/>
        <v>439.60064</v>
      </c>
      <c r="J84" s="27">
        <f t="shared" si="41"/>
        <v>626.7753299999999</v>
      </c>
      <c r="K84" s="27">
        <f t="shared" si="41"/>
        <v>124.39992</v>
      </c>
      <c r="L84" s="27">
        <f t="shared" si="41"/>
        <v>229.69960999999998</v>
      </c>
      <c r="M84" s="27">
        <f t="shared" si="41"/>
        <v>-97.87055</v>
      </c>
      <c r="N84" s="27">
        <f t="shared" si="41"/>
        <v>-73.174144</v>
      </c>
      <c r="O84" s="28">
        <f t="shared" si="41"/>
        <v>-67.48210865929809</v>
      </c>
      <c r="P84" s="28">
        <f>IF(P186=0,"-  ",((P198-P186)/P186)*100)</f>
        <v>59.92849999999999</v>
      </c>
    </row>
    <row r="85" spans="2:16" ht="13.5" customHeight="1" hidden="1">
      <c r="B85" s="16">
        <f t="shared" si="39"/>
        <v>40391</v>
      </c>
      <c r="C85" s="27">
        <f t="shared" si="41"/>
        <v>1285.41</v>
      </c>
      <c r="D85" s="27">
        <f t="shared" si="41"/>
        <v>508.48</v>
      </c>
      <c r="E85" s="27">
        <f t="shared" si="41"/>
        <v>676.9300000000001</v>
      </c>
      <c r="F85" s="27">
        <f t="shared" si="41"/>
        <v>38653870.5495661</v>
      </c>
      <c r="G85" s="27">
        <f t="shared" si="41"/>
        <v>23420.168</v>
      </c>
      <c r="H85" s="27">
        <f t="shared" si="41"/>
        <v>1950.2982352334702</v>
      </c>
      <c r="I85" s="27">
        <f t="shared" si="41"/>
        <v>467.02288000000004</v>
      </c>
      <c r="J85" s="27">
        <f t="shared" si="41"/>
        <v>610.35112</v>
      </c>
      <c r="K85" s="27">
        <f t="shared" si="41"/>
        <v>109.96661999999999</v>
      </c>
      <c r="L85" s="27">
        <f t="shared" si="41"/>
        <v>218.94077</v>
      </c>
      <c r="M85" s="27">
        <f t="shared" si="41"/>
        <v>-98.1892</v>
      </c>
      <c r="N85" s="27">
        <f t="shared" si="41"/>
        <v>-73.129498</v>
      </c>
      <c r="O85" s="28">
        <f t="shared" si="41"/>
        <v>-54.070320766524205</v>
      </c>
      <c r="P85" s="28">
        <f>IF(P187=0,"-  ",((P199-P187)/P187)*100)</f>
        <v>69.405864</v>
      </c>
    </row>
    <row r="86" spans="2:16" ht="13.5" customHeight="1" hidden="1">
      <c r="B86" s="16">
        <f t="shared" si="39"/>
        <v>40422</v>
      </c>
      <c r="C86" s="27">
        <f t="shared" si="41"/>
        <v>1290.04</v>
      </c>
      <c r="D86" s="27">
        <f t="shared" si="41"/>
        <v>510.28000000000003</v>
      </c>
      <c r="E86" s="27">
        <f t="shared" si="41"/>
        <v>679.76</v>
      </c>
      <c r="F86" s="27">
        <f t="shared" si="41"/>
        <v>39325645.5594153</v>
      </c>
      <c r="G86" s="27">
        <f t="shared" si="41"/>
        <v>23899.716</v>
      </c>
      <c r="H86" s="27">
        <f t="shared" si="41"/>
        <v>1856.0233161059</v>
      </c>
      <c r="I86" s="27">
        <f t="shared" si="41"/>
        <v>425.33003999999994</v>
      </c>
      <c r="J86" s="27">
        <f t="shared" si="41"/>
        <v>598.79215</v>
      </c>
      <c r="K86" s="27">
        <f t="shared" si="41"/>
        <v>96.39851</v>
      </c>
      <c r="L86" s="27">
        <f t="shared" si="41"/>
        <v>221.48402</v>
      </c>
      <c r="M86" s="27">
        <f t="shared" si="41"/>
        <v>-98.11755</v>
      </c>
      <c r="N86" s="27">
        <f t="shared" si="41"/>
        <v>-74.835514</v>
      </c>
      <c r="O86" s="28">
        <f t="shared" si="41"/>
        <v>-80.0515258940939</v>
      </c>
      <c r="P86" s="28">
        <f>IF(P188=0,"-  ",((P200-P188)/P188)*100)</f>
        <v>67.023186</v>
      </c>
    </row>
    <row r="87" spans="2:16" ht="13.5" customHeight="1" hidden="1">
      <c r="B87" s="16">
        <f t="shared" si="39"/>
        <v>40452</v>
      </c>
      <c r="C87" s="27">
        <f t="shared" si="41"/>
        <v>1289.53</v>
      </c>
      <c r="D87" s="27">
        <f t="shared" si="41"/>
        <v>510.65</v>
      </c>
      <c r="E87" s="27">
        <f t="shared" si="41"/>
        <v>678.88</v>
      </c>
      <c r="F87" s="27">
        <f t="shared" si="41"/>
        <v>39351852.8371407</v>
      </c>
      <c r="G87" s="27">
        <f t="shared" si="41"/>
        <v>23930.27</v>
      </c>
      <c r="H87" s="27">
        <f t="shared" si="41"/>
        <v>1917.73126403498</v>
      </c>
      <c r="I87" s="27">
        <f t="shared" si="41"/>
        <v>447.29235000000006</v>
      </c>
      <c r="J87" s="27">
        <f t="shared" si="41"/>
        <v>614.6804999999999</v>
      </c>
      <c r="K87" s="27">
        <f t="shared" si="41"/>
        <v>97.33926000000001</v>
      </c>
      <c r="L87" s="27">
        <f t="shared" si="41"/>
        <v>235.53253</v>
      </c>
      <c r="M87" s="27">
        <f t="shared" si="41"/>
        <v>-97.83539999999999</v>
      </c>
      <c r="N87" s="27">
        <f t="shared" si="41"/>
        <v>-72.77542799999999</v>
      </c>
      <c r="O87" s="28">
        <f t="shared" si="41"/>
        <v>-83.80978596501949</v>
      </c>
      <c r="P87" s="28">
        <f>IF(P189=0,"-  ",((P201-P189)/P189)*100)</f>
        <v>77.307238</v>
      </c>
    </row>
    <row r="88" spans="2:16" ht="13.5" customHeight="1" hidden="1">
      <c r="B88" s="16">
        <f t="shared" si="39"/>
        <v>40483</v>
      </c>
      <c r="C88" s="27">
        <f t="shared" si="41"/>
        <v>1281.1299999999999</v>
      </c>
      <c r="D88" s="27">
        <f t="shared" si="41"/>
        <v>508.02</v>
      </c>
      <c r="E88" s="27">
        <f t="shared" si="41"/>
        <v>673.11</v>
      </c>
      <c r="F88" s="27">
        <f t="shared" si="41"/>
        <v>39360519.7164566</v>
      </c>
      <c r="G88" s="27">
        <f t="shared" si="41"/>
        <v>23832.043999999998</v>
      </c>
      <c r="H88" s="27">
        <f t="shared" si="41"/>
        <v>1966.03933600558</v>
      </c>
      <c r="I88" s="27">
        <f t="shared" si="41"/>
        <v>466.87276</v>
      </c>
      <c r="J88" s="27">
        <f t="shared" si="41"/>
        <v>630.11825</v>
      </c>
      <c r="K88" s="27">
        <f t="shared" si="41"/>
        <v>98.85786</v>
      </c>
      <c r="L88" s="27">
        <f t="shared" si="41"/>
        <v>243.14105</v>
      </c>
      <c r="M88" s="27">
        <f t="shared" si="41"/>
        <v>-97.75635</v>
      </c>
      <c r="N88" s="27">
        <f t="shared" si="41"/>
        <v>-74.115748</v>
      </c>
      <c r="O88" s="28">
        <f t="shared" si="41"/>
        <v>-65.1078499944187</v>
      </c>
      <c r="P88" s="28">
        <f>IF(P190=0,"-  ",((P202-P190)/P190)*100)</f>
        <v>64.029364</v>
      </c>
    </row>
    <row r="89" spans="2:16" ht="13.5" customHeight="1" hidden="1">
      <c r="B89" s="16">
        <f t="shared" si="39"/>
        <v>40513</v>
      </c>
      <c r="C89" s="27">
        <f t="shared" si="41"/>
        <v>1263.22</v>
      </c>
      <c r="D89" s="27">
        <f t="shared" si="41"/>
        <v>498.52</v>
      </c>
      <c r="E89" s="27">
        <f t="shared" si="41"/>
        <v>664.7</v>
      </c>
      <c r="F89" s="27">
        <f t="shared" si="41"/>
        <v>38973909.2227494</v>
      </c>
      <c r="G89" s="27">
        <f t="shared" si="41"/>
        <v>23226.724</v>
      </c>
      <c r="H89" s="27">
        <f t="shared" si="41"/>
        <v>1919.9763346553698</v>
      </c>
      <c r="I89" s="27">
        <f t="shared" si="41"/>
        <v>421.65964</v>
      </c>
      <c r="J89" s="27">
        <f t="shared" si="41"/>
        <v>628.6213799999999</v>
      </c>
      <c r="K89" s="27">
        <f t="shared" si="41"/>
        <v>105.87466</v>
      </c>
      <c r="L89" s="27">
        <f t="shared" si="41"/>
        <v>265.36852999999996</v>
      </c>
      <c r="M89" s="27">
        <f t="shared" si="41"/>
        <v>-97.8931</v>
      </c>
      <c r="N89" s="27">
        <f t="shared" si="41"/>
        <v>-75.177698</v>
      </c>
      <c r="O89" s="28">
        <f t="shared" si="41"/>
        <v>-77.1834313446256</v>
      </c>
      <c r="P89" s="28">
        <f>IF(P191=0,"-  ",((P203-P191)/P191)*100)</f>
        <v>48.706354000000005</v>
      </c>
    </row>
    <row r="90" spans="2:16" ht="13.5" customHeight="1" hidden="1">
      <c r="B90" s="16">
        <f t="shared" si="39"/>
        <v>40544</v>
      </c>
      <c r="C90" s="27">
        <f t="shared" si="41"/>
        <v>-3.071866192433568</v>
      </c>
      <c r="D90" s="27">
        <f t="shared" si="41"/>
        <v>-1.7978412781732882</v>
      </c>
      <c r="E90" s="27">
        <f t="shared" si="41"/>
        <v>-4.043956594114923</v>
      </c>
      <c r="F90" s="27">
        <f t="shared" si="41"/>
        <v>-1.1719833158117021</v>
      </c>
      <c r="G90" s="27">
        <f t="shared" si="41"/>
        <v>-2.9487541941600846</v>
      </c>
      <c r="H90" s="27">
        <f t="shared" si="41"/>
        <v>-4.876466741886524</v>
      </c>
      <c r="I90" s="27">
        <f t="shared" si="41"/>
        <v>-8.160412010015811</v>
      </c>
      <c r="J90" s="27">
        <f t="shared" si="41"/>
        <v>1.2840170357717269</v>
      </c>
      <c r="K90" s="27">
        <f t="shared" si="41"/>
        <v>-1.3443165893473397</v>
      </c>
      <c r="L90" s="27">
        <f t="shared" si="41"/>
        <v>4.189500253693073</v>
      </c>
      <c r="M90" s="27">
        <f t="shared" si="41"/>
        <v>-28.672135349910278</v>
      </c>
      <c r="N90" s="27">
        <f t="shared" si="41"/>
        <v>-14.467146337370993</v>
      </c>
      <c r="O90" s="28">
        <f t="shared" si="41"/>
        <v>1111.4596512933183</v>
      </c>
      <c r="P90" s="28">
        <f>IF(P192=0,"-  ",((P204-P192)/P192)*100)</f>
        <v>-37.5676900017625</v>
      </c>
    </row>
    <row r="91" spans="2:16" ht="13.5" customHeight="1" hidden="1">
      <c r="B91" s="16">
        <f t="shared" si="39"/>
        <v>40575</v>
      </c>
      <c r="C91" s="27">
        <f t="shared" si="41"/>
        <v>-3.6701849575403047</v>
      </c>
      <c r="D91" s="27">
        <f t="shared" si="41"/>
        <v>-2.350103489300673</v>
      </c>
      <c r="E91" s="27">
        <f t="shared" si="41"/>
        <v>-4.680309775898837</v>
      </c>
      <c r="F91" s="27">
        <f t="shared" si="41"/>
        <v>-0.7295248108058325</v>
      </c>
      <c r="G91" s="27">
        <f t="shared" si="41"/>
        <v>-3.062483712072248</v>
      </c>
      <c r="H91" s="27">
        <f t="shared" si="41"/>
        <v>-0.30722628385440687</v>
      </c>
      <c r="I91" s="27">
        <f t="shared" si="41"/>
        <v>-3.385395251232178</v>
      </c>
      <c r="J91" s="27">
        <f t="shared" si="41"/>
        <v>1.5514700363972784</v>
      </c>
      <c r="K91" s="27">
        <f t="shared" si="41"/>
        <v>0.6953498544670531</v>
      </c>
      <c r="L91" s="27">
        <f t="shared" si="41"/>
        <v>3.5587821753767312</v>
      </c>
      <c r="M91" s="27">
        <f t="shared" si="41"/>
        <v>-6.240170748146484</v>
      </c>
      <c r="N91" s="27">
        <f t="shared" si="41"/>
        <v>-9.175882804233078</v>
      </c>
      <c r="O91" s="28">
        <f t="shared" si="41"/>
        <v>2510.7935085733093</v>
      </c>
      <c r="P91" s="28">
        <f>IF(P193=0,"-  ",((P205-P193)/P193)*100)</f>
        <v>-15.82136141734955</v>
      </c>
    </row>
    <row r="92" spans="2:16" ht="13.5" customHeight="1" hidden="1">
      <c r="B92" s="17">
        <f t="shared" si="39"/>
        <v>40603</v>
      </c>
      <c r="C92" s="31">
        <f t="shared" si="41"/>
        <v>-2.9791261894086585</v>
      </c>
      <c r="D92" s="31">
        <f t="shared" si="41"/>
        <v>-1.4248619510912437</v>
      </c>
      <c r="E92" s="31">
        <f t="shared" si="41"/>
        <v>-4.166300541029085</v>
      </c>
      <c r="F92" s="31">
        <f t="shared" si="41"/>
        <v>-0.5972062194231426</v>
      </c>
      <c r="G92" s="31">
        <f t="shared" si="41"/>
        <v>-2.013558806324212</v>
      </c>
      <c r="H92" s="31">
        <f t="shared" si="41"/>
        <v>-4.550546935669285</v>
      </c>
      <c r="I92" s="31">
        <f t="shared" si="41"/>
        <v>0.5408150230554545</v>
      </c>
      <c r="J92" s="31">
        <f t="shared" si="41"/>
        <v>-4.075856812861782</v>
      </c>
      <c r="K92" s="31">
        <f t="shared" si="41"/>
        <v>-9.605723611875733</v>
      </c>
      <c r="L92" s="31">
        <f t="shared" si="41"/>
        <v>-1.5723603003335676</v>
      </c>
      <c r="M92" s="31">
        <f t="shared" si="41"/>
        <v>17.203158214394172</v>
      </c>
      <c r="N92" s="31">
        <f t="shared" si="41"/>
        <v>-9.006513417447398</v>
      </c>
      <c r="O92" s="32">
        <f t="shared" si="41"/>
        <v>-66.05005046823123</v>
      </c>
      <c r="P92" s="32">
        <f>IF(P194=0,"-  ",((P206-P194)/P194)*100)</f>
        <v>-13.946852700744442</v>
      </c>
    </row>
    <row r="93" spans="2:16" ht="14.25" customHeight="1" thickTop="1">
      <c r="B93" s="16">
        <f t="shared" si="39"/>
        <v>40634</v>
      </c>
      <c r="C93" s="27">
        <f>IF(B93="","",IF(C195=0,"-  ",((C207-C195)/C195)*100))</f>
        <v>-3.4302955946131024</v>
      </c>
      <c r="D93" s="27">
        <f>IF(C93="","",IF(D195=0,"-  ",((D207-D195)/D195)*100))</f>
        <v>-1.927789576866525</v>
      </c>
      <c r="E93" s="27">
        <f>IF(D93="","",IF(E195=0,"-  ",((E207-E195)/E195)*100))</f>
        <v>-4.59471778379884</v>
      </c>
      <c r="F93" s="27">
        <f>IF(E93="","",IF(F195=0,"-  ",((F207-F195)/F195)*100))</f>
        <v>-0.5668695578447897</v>
      </c>
      <c r="G93" s="27">
        <f>IF(F93="","",IF(G195=0,"-  ",((G207-G195)/G195)*100))</f>
        <v>-2.483731082460888</v>
      </c>
      <c r="H93" s="27">
        <f>IF(G93="","",IF(H195=0,"-  ",((H207-H195)/H195)*100))</f>
        <v>-4.1605236378799395</v>
      </c>
      <c r="I93" s="27">
        <f>IF(H93="","",IF(I195=0,"-  ",((I207-I195)/I195)*100))</f>
        <v>4.030697713134247</v>
      </c>
      <c r="J93" s="27">
        <f>IF(I93="","",IF(J195=0,"-  ",((J207-J195)/J195)*100))</f>
        <v>-4.806604309432283</v>
      </c>
      <c r="K93" s="27">
        <f>IF(J93="","",IF(K195=0,"-  ",((K207-K195)/K195)*100))</f>
        <v>-8.350714641281208</v>
      </c>
      <c r="L93" s="27">
        <f>IF(K93="","",IF(L195=0,"-  ",((L207-L195)/L195)*100))</f>
        <v>0.5800379252187685</v>
      </c>
      <c r="M93" s="27">
        <f>IF(L93="","",IF(M195=0,"-  ",((M207-M195)/M195)*100))</f>
        <v>20.082038750218185</v>
      </c>
      <c r="N93" s="27">
        <f>IF(M93="","",IF(N195=0,"-  ",((N207-N195)/N195)*100))</f>
        <v>-1.8229526887399452</v>
      </c>
      <c r="O93" s="28">
        <f>IF(N93="","",IF(O195=0,"-  ",((O207-O195)/O195)*100))</f>
        <v>-56.30017718712369</v>
      </c>
      <c r="P93" s="28">
        <f>IF(O93="","",IF(P195=0,"-  ",((P207-P195)/P195)*100))</f>
        <v>-23.71034318396609</v>
      </c>
    </row>
    <row r="94" spans="2:16" ht="13.5" customHeight="1">
      <c r="B94" s="16">
        <f t="shared" si="39"/>
        <v>40664</v>
      </c>
      <c r="C94" s="27">
        <f aca="true" t="shared" si="42" ref="C94:O104">IF(B94="","",IF(C196=0,"-  ",((C208-C196)/C196)*100))</f>
        <v>-3.5731661944420594</v>
      </c>
      <c r="D94" s="27">
        <f t="shared" si="42"/>
        <v>-2.106606041772297</v>
      </c>
      <c r="E94" s="27">
        <f t="shared" si="42"/>
        <v>-4.713633415158414</v>
      </c>
      <c r="F94" s="27">
        <f t="shared" si="42"/>
        <v>-0.25408675079034315</v>
      </c>
      <c r="G94" s="27">
        <f t="shared" si="42"/>
        <v>-2.3553401857190055</v>
      </c>
      <c r="H94" s="27">
        <f t="shared" si="42"/>
        <v>1.7952770249973382</v>
      </c>
      <c r="I94" s="27">
        <f t="shared" si="42"/>
        <v>2.9892346861950068</v>
      </c>
      <c r="J94" s="27">
        <f t="shared" si="42"/>
        <v>1.2425106863437234</v>
      </c>
      <c r="K94" s="27">
        <f t="shared" si="42"/>
        <v>0.15675446488040554</v>
      </c>
      <c r="L94" s="27">
        <f t="shared" si="42"/>
        <v>11.218124602298124</v>
      </c>
      <c r="M94" s="27">
        <f t="shared" si="42"/>
        <v>-11.684131555383463</v>
      </c>
      <c r="N94" s="27">
        <f t="shared" si="42"/>
        <v>2.274533074310957</v>
      </c>
      <c r="O94" s="28">
        <f t="shared" si="42"/>
        <v>-60.07586480419956</v>
      </c>
      <c r="P94" s="28">
        <f>IF(O94="","",IF(P196=0,"-  ",((P208-P196)/P196)*100))</f>
        <v>-5.135030333877255</v>
      </c>
    </row>
    <row r="95" spans="2:16" ht="13.5" customHeight="1">
      <c r="B95" s="16">
        <f t="shared" si="39"/>
        <v>40695</v>
      </c>
      <c r="C95" s="27">
        <f t="shared" si="42"/>
        <v>-3.441261964353979</v>
      </c>
      <c r="D95" s="27">
        <f t="shared" si="42"/>
        <v>-1.8645828181413522</v>
      </c>
      <c r="E95" s="27">
        <f t="shared" si="42"/>
        <v>-4.667624128026262</v>
      </c>
      <c r="F95" s="27">
        <f t="shared" si="42"/>
        <v>-0.33098784840904893</v>
      </c>
      <c r="G95" s="27">
        <f t="shared" si="42"/>
        <v>-2.1893991239989385</v>
      </c>
      <c r="H95" s="27">
        <f t="shared" si="42"/>
        <v>-0.23040008292945138</v>
      </c>
      <c r="I95" s="27">
        <f t="shared" si="42"/>
        <v>7.087935320997831</v>
      </c>
      <c r="J95" s="27">
        <f t="shared" si="42"/>
        <v>-2.9915400970519457</v>
      </c>
      <c r="K95" s="27">
        <f t="shared" si="42"/>
        <v>-1.930811337524466</v>
      </c>
      <c r="L95" s="27">
        <f t="shared" si="42"/>
        <v>4.691082841367899</v>
      </c>
      <c r="M95" s="27">
        <f t="shared" si="42"/>
        <v>-39.09527515708347</v>
      </c>
      <c r="N95" s="27">
        <f t="shared" si="42"/>
        <v>-1.0681221012222344</v>
      </c>
      <c r="O95" s="28">
        <f t="shared" si="42"/>
        <v>-60.2479253859846</v>
      </c>
      <c r="P95" s="28">
        <f>IF(O95="","",IF(P197=0,"-  ",((P209-P197)/P197)*100))</f>
        <v>-10.265009387039523</v>
      </c>
    </row>
    <row r="96" spans="2:16" ht="13.5" customHeight="1">
      <c r="B96" s="16">
        <f t="shared" si="39"/>
        <v>40725</v>
      </c>
      <c r="C96" s="27">
        <f t="shared" si="42"/>
        <v>-3.0083946734231772</v>
      </c>
      <c r="D96" s="27">
        <f t="shared" si="42"/>
        <v>-1.5207166481078296</v>
      </c>
      <c r="E96" s="27">
        <f t="shared" si="42"/>
        <v>-4.168178284529671</v>
      </c>
      <c r="F96" s="27">
        <f t="shared" si="42"/>
        <v>-0.5095588738216441</v>
      </c>
      <c r="G96" s="27">
        <f t="shared" si="42"/>
        <v>-2.022526575303234</v>
      </c>
      <c r="H96" s="27">
        <f t="shared" si="42"/>
        <v>-0.8692227627476851</v>
      </c>
      <c r="I96" s="27">
        <f t="shared" si="42"/>
        <v>11.615677475845839</v>
      </c>
      <c r="J96" s="27">
        <f t="shared" si="42"/>
        <v>-4.837632559707275</v>
      </c>
      <c r="K96" s="27">
        <f t="shared" si="42"/>
        <v>-9.003336543078982</v>
      </c>
      <c r="L96" s="27">
        <f t="shared" si="42"/>
        <v>0.6185539618927666</v>
      </c>
      <c r="M96" s="27">
        <f t="shared" si="42"/>
        <v>19.46746812557233</v>
      </c>
      <c r="N96" s="27">
        <f t="shared" si="42"/>
        <v>-1.762702371920583</v>
      </c>
      <c r="O96" s="28">
        <f t="shared" si="42"/>
        <v>-5.478840457303598</v>
      </c>
      <c r="P96" s="28">
        <f>IF(O96="","",IF(P198=0,"-  ",((P210-P198)/P198)*100))</f>
        <v>-15.797051807526488</v>
      </c>
    </row>
    <row r="97" spans="2:16" ht="13.5" customHeight="1">
      <c r="B97" s="16">
        <f t="shared" si="39"/>
        <v>40756</v>
      </c>
      <c r="C97" s="27">
        <f t="shared" si="42"/>
        <v>-2.9262095697302604</v>
      </c>
      <c r="D97" s="27">
        <f t="shared" si="42"/>
        <v>-1.628648435445701</v>
      </c>
      <c r="E97" s="27">
        <f t="shared" si="42"/>
        <v>-3.942440116870246</v>
      </c>
      <c r="F97" s="27">
        <f t="shared" si="42"/>
        <v>-0.0551371948536881</v>
      </c>
      <c r="G97" s="27">
        <f t="shared" si="42"/>
        <v>-1.682887639237951</v>
      </c>
      <c r="H97" s="27">
        <f t="shared" si="42"/>
        <v>3.1423099635133607</v>
      </c>
      <c r="I97" s="27">
        <f t="shared" si="42"/>
        <v>10.974962773988944</v>
      </c>
      <c r="J97" s="27">
        <f t="shared" si="42"/>
        <v>1.0435191543021711</v>
      </c>
      <c r="K97" s="27">
        <f t="shared" si="42"/>
        <v>-0.09810130772215125</v>
      </c>
      <c r="L97" s="27">
        <f t="shared" si="42"/>
        <v>9.656651923176833</v>
      </c>
      <c r="M97" s="27">
        <f t="shared" si="42"/>
        <v>39.537773359840955</v>
      </c>
      <c r="N97" s="27">
        <f t="shared" si="42"/>
        <v>4.0622985011593755</v>
      </c>
      <c r="O97" s="28">
        <f t="shared" si="42"/>
        <v>30.720449092948133</v>
      </c>
      <c r="P97" s="28">
        <f>IF(O97="","",IF(P199=0,"-  ",((P211-P199)/P199)*100))</f>
        <v>-30.534248802627044</v>
      </c>
    </row>
    <row r="98" spans="2:16" ht="13.5" customHeight="1">
      <c r="B98" s="16">
        <f t="shared" si="39"/>
        <v>40787</v>
      </c>
      <c r="C98" s="27">
        <f t="shared" si="42"/>
        <v>-2.9696987137060806</v>
      </c>
      <c r="D98" s="27">
        <f t="shared" si="42"/>
        <v>-1.5091433440388018</v>
      </c>
      <c r="E98" s="27">
        <f t="shared" si="42"/>
        <v>-4.112803939673746</v>
      </c>
      <c r="F98" s="27">
        <f t="shared" si="42"/>
        <v>-0.018630898256803658</v>
      </c>
      <c r="G98" s="27">
        <f t="shared" si="42"/>
        <v>-1.527493075334725</v>
      </c>
      <c r="H98" s="27">
        <f t="shared" si="42"/>
        <v>1.8255700123861271</v>
      </c>
      <c r="I98" s="27">
        <f t="shared" si="42"/>
        <v>11.350110494347515</v>
      </c>
      <c r="J98" s="27">
        <f t="shared" si="42"/>
        <v>-1.7998928579835938</v>
      </c>
      <c r="K98" s="27">
        <f t="shared" si="42"/>
        <v>-3.960921088454286</v>
      </c>
      <c r="L98" s="27">
        <f t="shared" si="42"/>
        <v>4.4279930305711614</v>
      </c>
      <c r="M98" s="27">
        <f t="shared" si="42"/>
        <v>3.9416717575500013</v>
      </c>
      <c r="N98" s="27">
        <f t="shared" si="42"/>
        <v>3.2679228973721144</v>
      </c>
      <c r="O98" s="28">
        <f t="shared" si="42"/>
        <v>172.62687316977937</v>
      </c>
      <c r="P98" s="28">
        <f>IF(O98="","",IF(P200=0,"-  ",((P212-P200)/P200)*100))</f>
        <v>-31.80907948911955</v>
      </c>
    </row>
    <row r="99" spans="2:16" ht="13.5" customHeight="1">
      <c r="B99" s="16">
        <f t="shared" si="39"/>
        <v>40817</v>
      </c>
      <c r="C99" s="27">
        <f t="shared" si="42"/>
        <v>-2.908897253028002</v>
      </c>
      <c r="D99" s="27">
        <f t="shared" si="42"/>
        <v>-1.4623761565544913</v>
      </c>
      <c r="E99" s="27">
        <f t="shared" si="42"/>
        <v>-4.042984798685292</v>
      </c>
      <c r="F99" s="27">
        <f t="shared" si="42"/>
        <v>0.2981264621571091</v>
      </c>
      <c r="G99" s="27">
        <f t="shared" si="42"/>
        <v>-1.168609424696435</v>
      </c>
      <c r="H99" s="27">
        <f t="shared" si="42"/>
        <v>0.5422796210016086</v>
      </c>
      <c r="I99" s="27">
        <f t="shared" si="42"/>
        <v>3.0740389482878756</v>
      </c>
      <c r="J99" s="27">
        <f t="shared" si="42"/>
        <v>-0.369449005534641</v>
      </c>
      <c r="K99" s="27">
        <f t="shared" si="42"/>
        <v>1.702043475788852</v>
      </c>
      <c r="L99" s="27">
        <f t="shared" si="42"/>
        <v>5.367914699656692</v>
      </c>
      <c r="M99" s="27">
        <f t="shared" si="42"/>
        <v>7.618035664787952</v>
      </c>
      <c r="N99" s="27">
        <f t="shared" si="42"/>
        <v>-4.079380935722332</v>
      </c>
      <c r="O99" s="28">
        <f t="shared" si="42"/>
        <v>90.88095697594167</v>
      </c>
      <c r="P99" s="28">
        <f>IF(O99="","",IF(P201=0,"-  ",((P213-P201)/P201)*100))</f>
        <v>-21.645975896370345</v>
      </c>
    </row>
    <row r="100" spans="2:16" ht="13.5" customHeight="1">
      <c r="B100" s="16">
        <f t="shared" si="39"/>
        <v>40848</v>
      </c>
      <c r="C100" s="27">
        <f t="shared" si="42"/>
        <v>-2.8701136026297305</v>
      </c>
      <c r="D100" s="27">
        <f t="shared" si="42"/>
        <v>-1.6101444031446335</v>
      </c>
      <c r="E100" s="27">
        <f t="shared" si="42"/>
        <v>-3.86102883160223</v>
      </c>
      <c r="F100" s="27">
        <f t="shared" si="42"/>
        <v>-0.1150289803322691</v>
      </c>
      <c r="G100" s="27">
        <f t="shared" si="42"/>
        <v>-1.7233212507882738</v>
      </c>
      <c r="H100" s="27">
        <f t="shared" si="42"/>
        <v>-1.3359917961477492</v>
      </c>
      <c r="I100" s="27">
        <f t="shared" si="42"/>
        <v>-0.8670305484426523</v>
      </c>
      <c r="J100" s="27">
        <f t="shared" si="42"/>
        <v>-2.486067154190434</v>
      </c>
      <c r="K100" s="27">
        <f t="shared" si="42"/>
        <v>1.519547680941553</v>
      </c>
      <c r="L100" s="27">
        <f t="shared" si="42"/>
        <v>5.337676736723863</v>
      </c>
      <c r="M100" s="27">
        <f t="shared" si="42"/>
        <v>-5.145633231564638</v>
      </c>
      <c r="N100" s="27">
        <f t="shared" si="42"/>
        <v>-3.453605690440659</v>
      </c>
      <c r="O100" s="28">
        <f t="shared" si="42"/>
        <v>-27.592664919400406</v>
      </c>
      <c r="P100" s="28">
        <f>IF(O100="","",IF(P202=0,"-  ",((P214-P202)/P202)*100))</f>
        <v>-9.288801485568158</v>
      </c>
    </row>
    <row r="101" spans="2:16" ht="13.5" customHeight="1">
      <c r="B101" s="16">
        <f t="shared" si="39"/>
        <v>40878</v>
      </c>
      <c r="C101" s="27">
        <f t="shared" si="42"/>
        <v>-2.8960842710640984</v>
      </c>
      <c r="D101" s="27">
        <f t="shared" si="42"/>
        <v>-1.797767827307358</v>
      </c>
      <c r="E101" s="27">
        <f t="shared" si="42"/>
        <v>-3.7557211978553684</v>
      </c>
      <c r="F101" s="27">
        <f t="shared" si="42"/>
        <v>-0.012029584914411869</v>
      </c>
      <c r="G101" s="27">
        <f t="shared" si="42"/>
        <v>-1.8095811482143829</v>
      </c>
      <c r="H101" s="27">
        <f t="shared" si="42"/>
        <v>-0.44179130858344673</v>
      </c>
      <c r="I101" s="27">
        <f t="shared" si="42"/>
        <v>2.258085367693004</v>
      </c>
      <c r="J101" s="27">
        <f t="shared" si="42"/>
        <v>-2.1519503037366263</v>
      </c>
      <c r="K101" s="27">
        <f t="shared" si="42"/>
        <v>-0.574946911873467</v>
      </c>
      <c r="L101" s="27">
        <f t="shared" si="42"/>
        <v>4.6273470788521385</v>
      </c>
      <c r="M101" s="27">
        <f t="shared" si="42"/>
        <v>-9.504485262708243</v>
      </c>
      <c r="N101" s="27">
        <f t="shared" si="42"/>
        <v>-0.17622056165459593</v>
      </c>
      <c r="O101" s="28">
        <f t="shared" si="42"/>
        <v>33.892888255256814</v>
      </c>
      <c r="P101" s="28">
        <f>IF(O101="","",IF(P203=0,"-  ",((P215-P203)/P203)*100))</f>
        <v>-18.988046738070118</v>
      </c>
    </row>
    <row r="102" spans="2:16" ht="13.5" customHeight="1">
      <c r="B102" s="16">
        <f t="shared" si="39"/>
        <v>40909</v>
      </c>
      <c r="C102" s="27">
        <f t="shared" si="42"/>
        <v>-3.195587847537574</v>
      </c>
      <c r="D102" s="27">
        <f t="shared" si="42"/>
        <v>-2.2099355226672905</v>
      </c>
      <c r="E102" s="27">
        <f t="shared" si="42"/>
        <v>-3.9652518717554064</v>
      </c>
      <c r="F102" s="27">
        <f t="shared" si="42"/>
        <v>0.05605480280698663</v>
      </c>
      <c r="G102" s="27">
        <f t="shared" si="42"/>
        <v>-2.155119494859634</v>
      </c>
      <c r="H102" s="27">
        <f t="shared" si="42"/>
        <v>-0.09305008160655598</v>
      </c>
      <c r="I102" s="27">
        <f t="shared" si="42"/>
        <v>-2.398687412093282</v>
      </c>
      <c r="J102" s="27">
        <f t="shared" si="42"/>
        <v>-1.9116876734927555</v>
      </c>
      <c r="K102" s="27">
        <f t="shared" si="42"/>
        <v>0.5862604773829116</v>
      </c>
      <c r="L102" s="27">
        <f t="shared" si="42"/>
        <v>2.700948695160068</v>
      </c>
      <c r="M102" s="27">
        <f t="shared" si="42"/>
        <v>49.76100628930817</v>
      </c>
      <c r="N102" s="27">
        <f t="shared" si="42"/>
        <v>-5.271675775099682</v>
      </c>
      <c r="O102" s="28">
        <f t="shared" si="42"/>
        <v>85.29949315852602</v>
      </c>
      <c r="P102" s="28">
        <f>IF(O102="","",IF(P204=0,"-  ",((P216-P204)/P204)*100))</f>
        <v>2.4771389910221444</v>
      </c>
    </row>
    <row r="103" spans="2:16" ht="13.5" customHeight="1">
      <c r="B103" s="16">
        <f t="shared" si="39"/>
        <v>40940</v>
      </c>
      <c r="C103" s="27">
        <f t="shared" si="42"/>
        <v>-3.2753701843037457</v>
      </c>
      <c r="D103" s="27">
        <f t="shared" si="42"/>
        <v>-2.359931238212861</v>
      </c>
      <c r="E103" s="27">
        <f t="shared" si="42"/>
        <v>-3.9929874139780726</v>
      </c>
      <c r="F103" s="27">
        <f t="shared" si="42"/>
        <v>-0.051101840653572164</v>
      </c>
      <c r="G103" s="27">
        <f t="shared" si="42"/>
        <v>-2.4098271105657134</v>
      </c>
      <c r="H103" s="27">
        <f t="shared" si="42"/>
        <v>5.482274647209487</v>
      </c>
      <c r="I103" s="27">
        <f t="shared" si="42"/>
        <v>2.74122133549788</v>
      </c>
      <c r="J103" s="27">
        <f t="shared" si="42"/>
        <v>4.430368525342178</v>
      </c>
      <c r="K103" s="27">
        <f t="shared" si="42"/>
        <v>4.068252820133414</v>
      </c>
      <c r="L103" s="27">
        <f t="shared" si="42"/>
        <v>9.85630384699181</v>
      </c>
      <c r="M103" s="27">
        <f t="shared" si="42"/>
        <v>11.058527526508117</v>
      </c>
      <c r="N103" s="27">
        <f t="shared" si="42"/>
        <v>-3.624281088789299</v>
      </c>
      <c r="O103" s="28">
        <f t="shared" si="42"/>
        <v>77.17814074932456</v>
      </c>
      <c r="P103" s="28">
        <f>IF(O103="","",IF(P205=0,"-  ",((P217-P205)/P205)*100))</f>
        <v>4.9223295865972325</v>
      </c>
    </row>
    <row r="104" spans="2:16" ht="13.5" customHeight="1">
      <c r="B104" s="17">
        <f t="shared" si="39"/>
        <v>40969</v>
      </c>
      <c r="C104" s="31">
        <f t="shared" si="42"/>
        <v>-3.033192737942417</v>
      </c>
      <c r="D104" s="31">
        <f t="shared" si="42"/>
        <v>-2.0989980160384123</v>
      </c>
      <c r="E104" s="31">
        <f t="shared" si="42"/>
        <v>-3.767159174263858</v>
      </c>
      <c r="F104" s="31">
        <f t="shared" si="42"/>
        <v>-0.3019691867914788</v>
      </c>
      <c r="G104" s="31">
        <f t="shared" si="42"/>
        <v>-2.3946288755902136</v>
      </c>
      <c r="H104" s="31">
        <f t="shared" si="42"/>
        <v>5.340023181502039</v>
      </c>
      <c r="I104" s="31">
        <f t="shared" si="42"/>
        <v>6.912968234156358</v>
      </c>
      <c r="J104" s="31">
        <f t="shared" si="42"/>
        <v>3.826961638014349</v>
      </c>
      <c r="K104" s="31">
        <f t="shared" si="42"/>
        <v>6.280117332179369</v>
      </c>
      <c r="L104" s="31">
        <f t="shared" si="42"/>
        <v>8.067416948371077</v>
      </c>
      <c r="M104" s="31">
        <f t="shared" si="42"/>
        <v>-0.07341192727900851</v>
      </c>
      <c r="N104" s="31">
        <f t="shared" si="42"/>
        <v>1.8522316088470219</v>
      </c>
      <c r="O104" s="32">
        <f t="shared" si="42"/>
        <v>273.99766907849965</v>
      </c>
      <c r="P104" s="32">
        <f>IF(O104="","",IF(P206=0,"-  ",((P218-P206)/P206)*100))</f>
        <v>-13.584802965988832</v>
      </c>
    </row>
    <row r="105" ht="12" customHeight="1"/>
    <row r="106" spans="2:15" ht="13.5" customHeight="1">
      <c r="B106" s="5"/>
      <c r="C106" s="205" t="s">
        <v>36</v>
      </c>
      <c r="D106" s="206"/>
      <c r="E106" s="206"/>
      <c r="F106" s="206"/>
      <c r="G106" s="206"/>
      <c r="H106" s="206"/>
      <c r="I106" s="206"/>
      <c r="J106" s="206"/>
      <c r="K106" s="206"/>
      <c r="L106" s="207"/>
      <c r="M106" s="211" t="s">
        <v>20</v>
      </c>
      <c r="N106" s="212"/>
      <c r="O106" s="213"/>
    </row>
    <row r="107" spans="2:15" ht="13.5" customHeight="1">
      <c r="B107" s="6"/>
      <c r="C107" s="214" t="s">
        <v>7</v>
      </c>
      <c r="D107" s="201" t="s">
        <v>8</v>
      </c>
      <c r="E107" s="214" t="s">
        <v>9</v>
      </c>
      <c r="F107" s="214" t="s">
        <v>10</v>
      </c>
      <c r="G107" s="214" t="s">
        <v>11</v>
      </c>
      <c r="H107" s="201" t="s">
        <v>21</v>
      </c>
      <c r="I107" s="216" t="s">
        <v>13</v>
      </c>
      <c r="J107" s="217" t="s">
        <v>22</v>
      </c>
      <c r="K107" s="214" t="s">
        <v>14</v>
      </c>
      <c r="L107" s="217" t="s">
        <v>23</v>
      </c>
      <c r="M107" s="211" t="s">
        <v>24</v>
      </c>
      <c r="N107" s="213"/>
      <c r="O107" s="214" t="s">
        <v>25</v>
      </c>
    </row>
    <row r="108" spans="2:15" ht="13.5" customHeight="1">
      <c r="B108" s="7"/>
      <c r="C108" s="215"/>
      <c r="D108" s="215"/>
      <c r="E108" s="215"/>
      <c r="F108" s="215"/>
      <c r="G108" s="215"/>
      <c r="H108" s="215"/>
      <c r="I108" s="215"/>
      <c r="J108" s="215"/>
      <c r="K108" s="215"/>
      <c r="L108" s="218"/>
      <c r="M108" s="20" t="s">
        <v>26</v>
      </c>
      <c r="N108" s="21" t="s">
        <v>27</v>
      </c>
      <c r="O108" s="219"/>
    </row>
    <row r="109" spans="2:15" ht="11.25" customHeight="1">
      <c r="B109" s="8"/>
      <c r="C109" s="22" t="s">
        <v>35</v>
      </c>
      <c r="D109" s="22" t="s">
        <v>35</v>
      </c>
      <c r="E109" s="22" t="s">
        <v>35</v>
      </c>
      <c r="F109" s="22" t="s">
        <v>35</v>
      </c>
      <c r="G109" s="22" t="s">
        <v>35</v>
      </c>
      <c r="H109" s="22" t="s">
        <v>35</v>
      </c>
      <c r="I109" s="22" t="s">
        <v>35</v>
      </c>
      <c r="J109" s="22" t="s">
        <v>35</v>
      </c>
      <c r="K109" s="22" t="s">
        <v>35</v>
      </c>
      <c r="L109" s="22" t="s">
        <v>35</v>
      </c>
      <c r="M109" s="22" t="s">
        <v>35</v>
      </c>
      <c r="N109" s="22" t="s">
        <v>35</v>
      </c>
      <c r="O109" s="22" t="s">
        <v>35</v>
      </c>
    </row>
    <row r="110" spans="2:15" ht="13.5" customHeight="1">
      <c r="B110" s="10">
        <f>B39</f>
        <v>39904</v>
      </c>
      <c r="C110" s="200">
        <v>-2.2825530966165464</v>
      </c>
      <c r="D110" s="200">
        <v>-8.357946359246071</v>
      </c>
      <c r="E110" s="200">
        <v>-2.7700923449047177</v>
      </c>
      <c r="F110" s="200">
        <v>-5.0435247803478305</v>
      </c>
      <c r="G110" s="200">
        <v>2.9950895181963144</v>
      </c>
      <c r="H110" s="200">
        <v>-4.069988657455137</v>
      </c>
      <c r="I110" s="200">
        <v>-13.306579812261688</v>
      </c>
      <c r="J110" s="200">
        <v>-32.094298028043426</v>
      </c>
      <c r="K110" s="200">
        <v>-16.459548252001177</v>
      </c>
      <c r="L110" s="200" t="s">
        <v>135</v>
      </c>
      <c r="M110" s="200">
        <v>-10.489473369724834</v>
      </c>
      <c r="N110" s="200" t="s">
        <v>135</v>
      </c>
      <c r="O110" s="200">
        <v>-21.9762667520494</v>
      </c>
    </row>
    <row r="111" spans="2:15" ht="13.5" customHeight="1">
      <c r="B111" s="10">
        <f aca="true" t="shared" si="43" ref="B111:B136">B40</f>
        <v>40269</v>
      </c>
      <c r="C111" s="200">
        <v>-6.859642757737349</v>
      </c>
      <c r="D111" s="200">
        <v>-24.869711037684215</v>
      </c>
      <c r="E111" s="200">
        <v>-9.080801914033554</v>
      </c>
      <c r="F111" s="200">
        <v>-4.997760964214404</v>
      </c>
      <c r="G111" s="200">
        <v>-5.320698972357385</v>
      </c>
      <c r="H111" s="200">
        <v>-7.03828778897363</v>
      </c>
      <c r="I111" s="200">
        <v>-36.77774267765482</v>
      </c>
      <c r="J111" s="200">
        <v>31.66871579415926</v>
      </c>
      <c r="K111" s="200">
        <v>-13.518834424190484</v>
      </c>
      <c r="L111" s="200" t="s">
        <v>135</v>
      </c>
      <c r="M111" s="200">
        <v>2.4185982689808316</v>
      </c>
      <c r="N111" s="200" t="s">
        <v>135</v>
      </c>
      <c r="O111" s="200">
        <v>-92.75855778082199</v>
      </c>
    </row>
    <row r="112" spans="2:15" ht="13.5" customHeight="1" thickBot="1">
      <c r="B112" s="13">
        <f t="shared" si="43"/>
        <v>40634</v>
      </c>
      <c r="C112" s="30">
        <f aca="true" t="shared" si="44" ref="C112:K112">IF(Q169=0,"-  ",((Q170-Q169)/Q169)*100)</f>
        <v>2.3220312344033123</v>
      </c>
      <c r="D112" s="30">
        <f t="shared" si="44"/>
        <v>6.8980934695258</v>
      </c>
      <c r="E112" s="30">
        <f t="shared" si="44"/>
        <v>1.1876633927380276</v>
      </c>
      <c r="F112" s="30">
        <f t="shared" si="44"/>
        <v>1.4906490025511734</v>
      </c>
      <c r="G112" s="30">
        <f t="shared" si="44"/>
        <v>8.036056412999585</v>
      </c>
      <c r="H112" s="30">
        <f t="shared" si="44"/>
        <v>5.403885066774585</v>
      </c>
      <c r="I112" s="30">
        <f t="shared" si="44"/>
        <v>3.2691825474724165</v>
      </c>
      <c r="J112" s="30">
        <f t="shared" si="44"/>
        <v>-12.699349906413005</v>
      </c>
      <c r="K112" s="30">
        <f t="shared" si="44"/>
        <v>21.5351289893153</v>
      </c>
      <c r="L112" s="30">
        <f>IF(Z169=0,"-  ",((Z170-Z169)/Z169)*100)</f>
        <v>-15.103640546921266</v>
      </c>
      <c r="M112" s="30">
        <f>IF(AA169=0,"-  ",((AA170-AA169)/AA169)*100)</f>
        <v>-8.36341240020128</v>
      </c>
      <c r="N112" s="30">
        <f>IF(AB169=0,"-  ",((AB170-AB169)/AB169)*100)</f>
        <v>25.924943763342846</v>
      </c>
      <c r="O112" s="30">
        <f>IF(AC169=0,"-  ",((AC170-AC169)/AC169)*100)</f>
        <v>56.5144469949858</v>
      </c>
    </row>
    <row r="113" spans="2:15" ht="13.5" customHeight="1" hidden="1" thickTop="1">
      <c r="B113" s="16">
        <f t="shared" si="43"/>
        <v>40269</v>
      </c>
      <c r="C113" s="28">
        <f aca="true" t="shared" si="45" ref="C113:O124">IF(Q183=0,"-  ",((Q195-Q183)/Q183)*100)</f>
        <v>1506.5170659999999</v>
      </c>
      <c r="D113" s="28">
        <f t="shared" si="45"/>
        <v>333.127482</v>
      </c>
      <c r="E113" s="28">
        <f t="shared" si="45"/>
        <v>434.185995</v>
      </c>
      <c r="F113" s="28">
        <f t="shared" si="45"/>
        <v>52.899232</v>
      </c>
      <c r="G113" s="28">
        <f t="shared" si="45"/>
        <v>152.546083</v>
      </c>
      <c r="H113" s="28">
        <f t="shared" si="45"/>
        <v>-98.771145</v>
      </c>
      <c r="I113" s="28">
        <f t="shared" si="45"/>
        <v>-85.057876</v>
      </c>
      <c r="J113" s="28">
        <f t="shared" si="45"/>
        <v>-76.865762</v>
      </c>
      <c r="K113" s="28">
        <f t="shared" si="45"/>
        <v>-84.385038</v>
      </c>
      <c r="L113" s="28">
        <f>IF(Z183=0,"-  ",((Z195-Z183)/Z183)*100)</f>
        <v>78.838095</v>
      </c>
      <c r="M113" s="28">
        <f>IF(AA183=0,"-  ",((AA195-AA183)/AA183)*100)</f>
        <v>131.318906</v>
      </c>
      <c r="N113" s="28">
        <f>IF(AB183=0,"-  ",((AB195-AB183)/AB183)*100)</f>
        <v>-79.318035</v>
      </c>
      <c r="O113" s="28">
        <f>IF(AC183=0,"-  ",((AC195-AC183)/AC183)*100)</f>
        <v>-100</v>
      </c>
    </row>
    <row r="114" spans="2:15" ht="13.5" customHeight="1" hidden="1">
      <c r="B114" s="16">
        <f t="shared" si="43"/>
        <v>40299</v>
      </c>
      <c r="C114" s="28">
        <f t="shared" si="45"/>
        <v>1410.6405300000001</v>
      </c>
      <c r="D114" s="28">
        <f t="shared" si="45"/>
        <v>331.35453</v>
      </c>
      <c r="E114" s="28">
        <f t="shared" si="45"/>
        <v>406.043387</v>
      </c>
      <c r="F114" s="28">
        <f t="shared" si="45"/>
        <v>32.764789</v>
      </c>
      <c r="G114" s="28">
        <f t="shared" si="45"/>
        <v>121.535456</v>
      </c>
      <c r="H114" s="28">
        <f t="shared" si="45"/>
        <v>-98.51712</v>
      </c>
      <c r="I114" s="28">
        <f t="shared" si="45"/>
        <v>-85.485278</v>
      </c>
      <c r="J114" s="28">
        <f t="shared" si="45"/>
        <v>-83.517358</v>
      </c>
      <c r="K114" s="28">
        <f t="shared" si="45"/>
        <v>-81.00263</v>
      </c>
      <c r="L114" s="28">
        <f t="shared" si="45"/>
        <v>67.464754</v>
      </c>
      <c r="M114" s="28">
        <f t="shared" si="45"/>
        <v>124.708373</v>
      </c>
      <c r="N114" s="28">
        <f t="shared" si="45"/>
        <v>-84.23409</v>
      </c>
      <c r="O114" s="28">
        <f t="shared" si="45"/>
        <v>-98.90128</v>
      </c>
    </row>
    <row r="115" spans="2:15" ht="13.5" customHeight="1" hidden="1">
      <c r="B115" s="16">
        <f t="shared" si="43"/>
        <v>40330</v>
      </c>
      <c r="C115" s="28">
        <f t="shared" si="45"/>
        <v>1528.33538</v>
      </c>
      <c r="D115" s="28">
        <f t="shared" si="45"/>
        <v>376.574798</v>
      </c>
      <c r="E115" s="28">
        <f t="shared" si="45"/>
        <v>438.03503900000004</v>
      </c>
      <c r="F115" s="28">
        <f t="shared" si="45"/>
        <v>52.346165</v>
      </c>
      <c r="G115" s="28">
        <f t="shared" si="45"/>
        <v>131.756711</v>
      </c>
      <c r="H115" s="28">
        <f t="shared" si="45"/>
        <v>-98.095085</v>
      </c>
      <c r="I115" s="28">
        <f t="shared" si="45"/>
        <v>-84.089992</v>
      </c>
      <c r="J115" s="28">
        <f t="shared" si="45"/>
        <v>-73.093549</v>
      </c>
      <c r="K115" s="28">
        <f t="shared" si="45"/>
        <v>-81.721438</v>
      </c>
      <c r="L115" s="28">
        <f t="shared" si="45"/>
        <v>66.622731</v>
      </c>
      <c r="M115" s="28">
        <f t="shared" si="45"/>
        <v>124.10005500000001</v>
      </c>
      <c r="N115" s="28">
        <f t="shared" si="45"/>
        <v>-80.208</v>
      </c>
      <c r="O115" s="28">
        <f t="shared" si="45"/>
        <v>-91.39121999999999</v>
      </c>
    </row>
    <row r="116" spans="2:15" ht="13.5" customHeight="1" hidden="1">
      <c r="B116" s="16">
        <f t="shared" si="43"/>
        <v>40360</v>
      </c>
      <c r="C116" s="28">
        <f t="shared" si="45"/>
        <v>1500.5843240000002</v>
      </c>
      <c r="D116" s="28">
        <f t="shared" si="45"/>
        <v>349.55381</v>
      </c>
      <c r="E116" s="28">
        <f t="shared" si="45"/>
        <v>432.06154100000003</v>
      </c>
      <c r="F116" s="28">
        <f t="shared" si="45"/>
        <v>61.02643</v>
      </c>
      <c r="G116" s="28">
        <f t="shared" si="45"/>
        <v>135.945137</v>
      </c>
      <c r="H116" s="28">
        <f t="shared" si="45"/>
        <v>-98.452945</v>
      </c>
      <c r="I116" s="28">
        <f t="shared" si="45"/>
        <v>-83.97760199999999</v>
      </c>
      <c r="J116" s="28">
        <f t="shared" si="45"/>
        <v>-78.830234</v>
      </c>
      <c r="K116" s="28">
        <f t="shared" si="45"/>
        <v>-76.99945299999999</v>
      </c>
      <c r="L116" s="28">
        <f t="shared" si="45"/>
        <v>60.25764</v>
      </c>
      <c r="M116" s="28">
        <f t="shared" si="45"/>
        <v>120.83787399999999</v>
      </c>
      <c r="N116" s="28">
        <f t="shared" si="45"/>
        <v>-84.44311</v>
      </c>
      <c r="O116" s="28">
        <f t="shared" si="45"/>
        <v>-96.507522</v>
      </c>
    </row>
    <row r="117" spans="2:15" ht="13.5" customHeight="1" hidden="1">
      <c r="B117" s="16">
        <f t="shared" si="43"/>
        <v>40391</v>
      </c>
      <c r="C117" s="28">
        <f t="shared" si="45"/>
        <v>1512.0701000000001</v>
      </c>
      <c r="D117" s="28">
        <f t="shared" si="45"/>
        <v>369.25527</v>
      </c>
      <c r="E117" s="28">
        <f t="shared" si="45"/>
        <v>421.411141</v>
      </c>
      <c r="F117" s="28">
        <f t="shared" si="45"/>
        <v>48.39776</v>
      </c>
      <c r="G117" s="28">
        <f t="shared" si="45"/>
        <v>127.627913</v>
      </c>
      <c r="H117" s="28">
        <f t="shared" si="45"/>
        <v>-98.684235</v>
      </c>
      <c r="I117" s="28">
        <f t="shared" si="45"/>
        <v>-83.951398</v>
      </c>
      <c r="J117" s="28">
        <f t="shared" si="45"/>
        <v>-77.04436799999999</v>
      </c>
      <c r="K117" s="28">
        <f t="shared" si="45"/>
        <v>-67.267236</v>
      </c>
      <c r="L117" s="28">
        <f t="shared" si="45"/>
        <v>72.325253</v>
      </c>
      <c r="M117" s="28">
        <f t="shared" si="45"/>
        <v>92.62052800000001</v>
      </c>
      <c r="N117" s="28">
        <f t="shared" si="45"/>
        <v>-91.0964</v>
      </c>
      <c r="O117" s="28">
        <f t="shared" si="45"/>
        <v>-87.59762500000001</v>
      </c>
    </row>
    <row r="118" spans="2:15" ht="13.5" customHeight="1" hidden="1">
      <c r="B118" s="16">
        <f t="shared" si="43"/>
        <v>40422</v>
      </c>
      <c r="C118" s="28">
        <f t="shared" si="45"/>
        <v>1435.012759</v>
      </c>
      <c r="D118" s="28">
        <f t="shared" si="45"/>
        <v>340.855092</v>
      </c>
      <c r="E118" s="28">
        <f t="shared" si="45"/>
        <v>412.929759</v>
      </c>
      <c r="F118" s="28">
        <f t="shared" si="45"/>
        <v>38.679133</v>
      </c>
      <c r="G118" s="28">
        <f t="shared" si="45"/>
        <v>130.086339</v>
      </c>
      <c r="H118" s="28">
        <f t="shared" si="45"/>
        <v>-98.64148499999999</v>
      </c>
      <c r="I118" s="28">
        <f t="shared" si="45"/>
        <v>-84.936194</v>
      </c>
      <c r="J118" s="28">
        <f t="shared" si="45"/>
        <v>-86.336248</v>
      </c>
      <c r="K118" s="28">
        <f t="shared" si="45"/>
        <v>-85.88100800000001</v>
      </c>
      <c r="L118" s="28">
        <f t="shared" si="45"/>
        <v>68.257371</v>
      </c>
      <c r="M118" s="28">
        <f t="shared" si="45"/>
        <v>69.992091</v>
      </c>
      <c r="N118" s="28">
        <f t="shared" si="45"/>
        <v>-90.874</v>
      </c>
      <c r="O118" s="28">
        <f t="shared" si="45"/>
        <v>-90.044945</v>
      </c>
    </row>
    <row r="119" spans="2:15" ht="13.5" customHeight="1" hidden="1">
      <c r="B119" s="16">
        <f t="shared" si="43"/>
        <v>40452</v>
      </c>
      <c r="C119" s="28">
        <f t="shared" si="45"/>
        <v>1492.8248039999999</v>
      </c>
      <c r="D119" s="28">
        <f t="shared" si="45"/>
        <v>361.722443</v>
      </c>
      <c r="E119" s="28">
        <f t="shared" si="45"/>
        <v>424.36003299999993</v>
      </c>
      <c r="F119" s="28">
        <f t="shared" si="45"/>
        <v>39.54119</v>
      </c>
      <c r="G119" s="28">
        <f t="shared" si="45"/>
        <v>140.66388999999998</v>
      </c>
      <c r="H119" s="28">
        <f t="shared" si="45"/>
        <v>-98.4532</v>
      </c>
      <c r="I119" s="28">
        <f t="shared" si="45"/>
        <v>-83.728832</v>
      </c>
      <c r="J119" s="28">
        <f t="shared" si="45"/>
        <v>-82.427288</v>
      </c>
      <c r="K119" s="28">
        <f t="shared" si="45"/>
        <v>-88.53269900000001</v>
      </c>
      <c r="L119" s="28">
        <f t="shared" si="45"/>
        <v>79.679267</v>
      </c>
      <c r="M119" s="28">
        <f t="shared" si="45"/>
        <v>91.685243</v>
      </c>
      <c r="N119" s="28">
        <f t="shared" si="45"/>
        <v>-84.8945</v>
      </c>
      <c r="O119" s="28">
        <f t="shared" si="45"/>
        <v>-93.009828</v>
      </c>
    </row>
    <row r="120" spans="2:15" ht="13.5" customHeight="1" hidden="1">
      <c r="B120" s="16">
        <f t="shared" si="43"/>
        <v>40483</v>
      </c>
      <c r="C120" s="28">
        <f t="shared" si="45"/>
        <v>1532.6601719999999</v>
      </c>
      <c r="D120" s="28">
        <f t="shared" si="45"/>
        <v>382.151151</v>
      </c>
      <c r="E120" s="28">
        <f t="shared" si="45"/>
        <v>437.28290799999996</v>
      </c>
      <c r="F120" s="28">
        <f t="shared" si="45"/>
        <v>40.770499</v>
      </c>
      <c r="G120" s="28">
        <f t="shared" si="45"/>
        <v>147.259891</v>
      </c>
      <c r="H120" s="28">
        <f t="shared" si="45"/>
        <v>-98.40639</v>
      </c>
      <c r="I120" s="28">
        <f t="shared" si="45"/>
        <v>-84.53509799999999</v>
      </c>
      <c r="J120" s="28">
        <f t="shared" si="45"/>
        <v>-84.949543</v>
      </c>
      <c r="K120" s="28">
        <f t="shared" si="45"/>
        <v>-75.239127</v>
      </c>
      <c r="L120" s="28">
        <f t="shared" si="45"/>
        <v>68.325881</v>
      </c>
      <c r="M120" s="28">
        <f t="shared" si="45"/>
        <v>93.025046</v>
      </c>
      <c r="N120" s="28">
        <f t="shared" si="45"/>
        <v>-88.219223</v>
      </c>
      <c r="O120" s="28">
        <f t="shared" si="45"/>
        <v>-87.59586</v>
      </c>
    </row>
    <row r="121" spans="2:15" ht="13.5" customHeight="1" hidden="1">
      <c r="B121" s="16">
        <f t="shared" si="43"/>
        <v>40513</v>
      </c>
      <c r="C121" s="28">
        <f t="shared" si="45"/>
        <v>1480.0256219999999</v>
      </c>
      <c r="D121" s="28">
        <f t="shared" si="45"/>
        <v>340.610591</v>
      </c>
      <c r="E121" s="28">
        <f t="shared" si="45"/>
        <v>436.341231</v>
      </c>
      <c r="F121" s="28">
        <f t="shared" si="45"/>
        <v>46.089485</v>
      </c>
      <c r="G121" s="28">
        <f t="shared" si="45"/>
        <v>162.679487</v>
      </c>
      <c r="H121" s="28">
        <f t="shared" si="45"/>
        <v>-98.505265</v>
      </c>
      <c r="I121" s="28">
        <f t="shared" si="45"/>
        <v>-85.037588</v>
      </c>
      <c r="J121" s="28">
        <f t="shared" si="45"/>
        <v>-88.621894</v>
      </c>
      <c r="K121" s="28">
        <f t="shared" si="45"/>
        <v>-83.85668</v>
      </c>
      <c r="L121" s="28">
        <f t="shared" si="45"/>
        <v>50.326254999999996</v>
      </c>
      <c r="M121" s="28">
        <f t="shared" si="45"/>
        <v>83.384284</v>
      </c>
      <c r="N121" s="28">
        <f t="shared" si="45"/>
        <v>-88.028175</v>
      </c>
      <c r="O121" s="28">
        <f t="shared" si="45"/>
        <v>-82.963667</v>
      </c>
    </row>
    <row r="122" spans="2:15" ht="13.5" customHeight="1" hidden="1">
      <c r="B122" s="16">
        <f t="shared" si="43"/>
        <v>40544</v>
      </c>
      <c r="C122" s="28">
        <f t="shared" si="45"/>
        <v>-4.90525586480783</v>
      </c>
      <c r="D122" s="28">
        <f t="shared" si="45"/>
        <v>-6.687086147004373</v>
      </c>
      <c r="E122" s="28">
        <f t="shared" si="45"/>
        <v>1.08438419807114</v>
      </c>
      <c r="F122" s="28">
        <f t="shared" si="45"/>
        <v>-1.1201647380767432</v>
      </c>
      <c r="G122" s="28">
        <f t="shared" si="45"/>
        <v>4.126998089703871</v>
      </c>
      <c r="H122" s="28">
        <f t="shared" si="45"/>
        <v>-30.942900623319225</v>
      </c>
      <c r="I122" s="28">
        <f t="shared" si="45"/>
        <v>-13.657625629217637</v>
      </c>
      <c r="J122" s="28">
        <f t="shared" si="45"/>
        <v>373.9614085589748</v>
      </c>
      <c r="K122" s="28">
        <f t="shared" si="45"/>
        <v>1156.939203627456</v>
      </c>
      <c r="L122" s="28">
        <f t="shared" si="45"/>
        <v>-36.14119519322321</v>
      </c>
      <c r="M122" s="28">
        <f t="shared" si="45"/>
        <v>30.321233096624688</v>
      </c>
      <c r="N122" s="28">
        <f t="shared" si="45"/>
        <v>198.9934834505452</v>
      </c>
      <c r="O122" s="28">
        <f t="shared" si="45"/>
        <v>2031.2978626648476</v>
      </c>
    </row>
    <row r="123" spans="2:15" ht="13.5" customHeight="1" hidden="1">
      <c r="B123" s="16">
        <f t="shared" si="43"/>
        <v>40575</v>
      </c>
      <c r="C123" s="28">
        <f t="shared" si="45"/>
        <v>0.7841809603031423</v>
      </c>
      <c r="D123" s="28">
        <f t="shared" si="45"/>
        <v>-1.584596952982759</v>
      </c>
      <c r="E123" s="28">
        <f t="shared" si="45"/>
        <v>1.0538638434264285</v>
      </c>
      <c r="F123" s="28">
        <f t="shared" si="45"/>
        <v>0.7356286444852175</v>
      </c>
      <c r="G123" s="28">
        <f t="shared" si="45"/>
        <v>3.5514932273453876</v>
      </c>
      <c r="H123" s="28">
        <f t="shared" si="45"/>
        <v>-7.254668100498582</v>
      </c>
      <c r="I123" s="28">
        <f t="shared" si="45"/>
        <v>-8.160736976647147</v>
      </c>
      <c r="J123" s="28">
        <f t="shared" si="45"/>
        <v>11307.401638644704</v>
      </c>
      <c r="K123" s="28">
        <f t="shared" si="45"/>
        <v>2510.5968037557477</v>
      </c>
      <c r="L123" s="28">
        <f t="shared" si="45"/>
        <v>-13.64496222959383</v>
      </c>
      <c r="M123" s="28">
        <f t="shared" si="45"/>
        <v>-15.212386565093617</v>
      </c>
      <c r="N123" s="28">
        <f t="shared" si="45"/>
        <v>241.55323932294456</v>
      </c>
      <c r="O123" s="28">
        <f t="shared" si="45"/>
        <v>253.14241186317867</v>
      </c>
    </row>
    <row r="124" spans="2:15" ht="13.5" customHeight="1" hidden="1">
      <c r="B124" s="17">
        <f t="shared" si="43"/>
        <v>40603</v>
      </c>
      <c r="C124" s="32">
        <f t="shared" si="45"/>
        <v>-3.958503633801373</v>
      </c>
      <c r="D124" s="32">
        <f t="shared" si="45"/>
        <v>1.6467256286094725</v>
      </c>
      <c r="E124" s="32">
        <f t="shared" si="45"/>
        <v>-3.6631878896224013</v>
      </c>
      <c r="F124" s="32">
        <f t="shared" si="45"/>
        <v>-9.391164017570294</v>
      </c>
      <c r="G124" s="32">
        <f t="shared" si="45"/>
        <v>-0.9106275863748207</v>
      </c>
      <c r="H124" s="32">
        <f t="shared" si="45"/>
        <v>15.417823436298992</v>
      </c>
      <c r="I124" s="32">
        <f t="shared" si="45"/>
        <v>-6.666558999531648</v>
      </c>
      <c r="J124" s="32">
        <f t="shared" si="45"/>
        <v>20.90915603293167</v>
      </c>
      <c r="K124" s="32">
        <f t="shared" si="45"/>
        <v>-68.05281271281366</v>
      </c>
      <c r="L124" s="32">
        <f t="shared" si="45"/>
        <v>-14.140223715092684</v>
      </c>
      <c r="M124" s="32">
        <f>IF(AA194=0,"-  ",((AA206-AA194)/AA194)*100)</f>
        <v>10.608433671660155</v>
      </c>
      <c r="N124" s="32">
        <f>IF(AB194=0,"-  ",((AB206-AB194)/AB194)*100)</f>
        <v>-73.56134451878772</v>
      </c>
      <c r="O124" s="32" t="str">
        <f>IF(AC194=0,"-  ",((AC206-AC194)/AC194)*100)</f>
        <v>-  </v>
      </c>
    </row>
    <row r="125" spans="2:15" ht="14.25" customHeight="1" thickTop="1">
      <c r="B125" s="16">
        <f t="shared" si="43"/>
        <v>40634</v>
      </c>
      <c r="C125" s="28">
        <f aca="true" t="shared" si="46" ref="C125:C136">IF(P93="","",IF(Q195=0,"-  ",((Q207-Q195)/Q195)*100))</f>
        <v>-3.7754101891376983</v>
      </c>
      <c r="D125" s="28">
        <f aca="true" t="shared" si="47" ref="D125:O136">IF(C125="","",IF(R195=0,"-  ",((R207-R195)/R195)*100))</f>
        <v>6.1192801430226496</v>
      </c>
      <c r="E125" s="28">
        <f t="shared" si="47"/>
        <v>-3.5599519976183576</v>
      </c>
      <c r="F125" s="28">
        <f t="shared" si="47"/>
        <v>-7.572077929076844</v>
      </c>
      <c r="G125" s="28">
        <f t="shared" si="47"/>
        <v>2.35239483005563</v>
      </c>
      <c r="H125" s="28">
        <f t="shared" si="47"/>
        <v>19.510031696172454</v>
      </c>
      <c r="I125" s="28">
        <f t="shared" si="47"/>
        <v>4.010179543416987</v>
      </c>
      <c r="J125" s="28">
        <f t="shared" si="47"/>
        <v>-55.767849366812946</v>
      </c>
      <c r="K125" s="28">
        <f t="shared" si="47"/>
        <v>-55.00587833643144</v>
      </c>
      <c r="L125" s="28">
        <f t="shared" si="47"/>
        <v>-23.402006155344026</v>
      </c>
      <c r="M125" s="28">
        <f t="shared" si="47"/>
        <v>-20.85852420553986</v>
      </c>
      <c r="N125" s="28">
        <f t="shared" si="47"/>
        <v>36.78197405323914</v>
      </c>
      <c r="O125" s="28" t="str">
        <f t="shared" si="47"/>
        <v>-  </v>
      </c>
    </row>
    <row r="126" spans="2:15" ht="13.5" customHeight="1">
      <c r="B126" s="16">
        <f t="shared" si="43"/>
        <v>40664</v>
      </c>
      <c r="C126" s="28">
        <f t="shared" si="46"/>
        <v>3.2201108757488455</v>
      </c>
      <c r="D126" s="28">
        <f t="shared" si="47"/>
        <v>4.456752082793706</v>
      </c>
      <c r="E126" s="28">
        <f t="shared" si="47"/>
        <v>3.0479139528800916</v>
      </c>
      <c r="F126" s="28">
        <f t="shared" si="47"/>
        <v>2.5326398854141967</v>
      </c>
      <c r="G126" s="28">
        <f t="shared" si="47"/>
        <v>13.774679029256609</v>
      </c>
      <c r="H126" s="28">
        <f>IF(G126="","",IF(V196=0,"-  ",((V208-V196)/V196)*100))</f>
        <v>-9.969788519637463</v>
      </c>
      <c r="I126" s="28">
        <f t="shared" si="47"/>
        <v>8.151337655657477</v>
      </c>
      <c r="J126" s="28">
        <f t="shared" si="47"/>
        <v>-11.263861703724439</v>
      </c>
      <c r="K126" s="28">
        <f t="shared" si="47"/>
        <v>-59.99121457338569</v>
      </c>
      <c r="L126" s="28">
        <f t="shared" si="47"/>
        <v>-4.576539132526956</v>
      </c>
      <c r="M126" s="28">
        <f t="shared" si="47"/>
        <v>-18.41242960715131</v>
      </c>
      <c r="N126" s="28">
        <f t="shared" si="47"/>
        <v>38.20841296189056</v>
      </c>
      <c r="O126" s="28">
        <f t="shared" si="47"/>
        <v>1463.6142966360856</v>
      </c>
    </row>
    <row r="127" spans="2:15" ht="13.5" customHeight="1">
      <c r="B127" s="16">
        <f t="shared" si="43"/>
        <v>40695</v>
      </c>
      <c r="C127" s="28">
        <f t="shared" si="46"/>
        <v>1.5084497519178144</v>
      </c>
      <c r="D127" s="28">
        <f t="shared" si="47"/>
        <v>9.463074671439088</v>
      </c>
      <c r="E127" s="28">
        <f t="shared" si="47"/>
        <v>-1.3392190987026031</v>
      </c>
      <c r="F127" s="28">
        <f t="shared" si="47"/>
        <v>0.40388939229287457</v>
      </c>
      <c r="G127" s="28">
        <f t="shared" si="47"/>
        <v>7.266962379354788</v>
      </c>
      <c r="H127" s="28">
        <f t="shared" si="47"/>
        <v>-38.947932059960685</v>
      </c>
      <c r="I127" s="28">
        <f t="shared" si="47"/>
        <v>3.3733986808806127</v>
      </c>
      <c r="J127" s="28">
        <f t="shared" si="47"/>
        <v>-6.926034206443651</v>
      </c>
      <c r="K127" s="28">
        <f t="shared" si="47"/>
        <v>-60.20165043617764</v>
      </c>
      <c r="L127" s="28">
        <f t="shared" si="47"/>
        <v>-10.631658654064433</v>
      </c>
      <c r="M127" s="28">
        <f t="shared" si="47"/>
        <v>-11.765499566700239</v>
      </c>
      <c r="N127" s="28">
        <f t="shared" si="47"/>
        <v>-2.2175121261115605</v>
      </c>
      <c r="O127" s="28">
        <f t="shared" si="47"/>
        <v>-0.6561208440684976</v>
      </c>
    </row>
    <row r="128" spans="2:15" ht="13.5" customHeight="1">
      <c r="B128" s="16">
        <f t="shared" si="43"/>
        <v>40725</v>
      </c>
      <c r="C128" s="28">
        <f t="shared" si="46"/>
        <v>0.6417931780269016</v>
      </c>
      <c r="D128" s="28">
        <f t="shared" si="47"/>
        <v>15.48202561112762</v>
      </c>
      <c r="E128" s="28">
        <f t="shared" si="47"/>
        <v>-2.786470146317153</v>
      </c>
      <c r="F128" s="28">
        <f t="shared" si="47"/>
        <v>-8.374729539740775</v>
      </c>
      <c r="G128" s="28">
        <f t="shared" si="47"/>
        <v>2.9352552411368413</v>
      </c>
      <c r="H128" s="28">
        <f t="shared" si="47"/>
        <v>18.221071649036393</v>
      </c>
      <c r="I128" s="28">
        <f t="shared" si="47"/>
        <v>2.938386626021898</v>
      </c>
      <c r="J128" s="28">
        <f t="shared" si="47"/>
        <v>-64.82020160260629</v>
      </c>
      <c r="K128" s="28">
        <f t="shared" si="47"/>
        <v>-5.202150192341078</v>
      </c>
      <c r="L128" s="28">
        <f t="shared" si="47"/>
        <v>-14.835988474558842</v>
      </c>
      <c r="M128" s="28">
        <f t="shared" si="47"/>
        <v>-30.378339450958492</v>
      </c>
      <c r="N128" s="28">
        <f t="shared" si="47"/>
        <v>19.22051901119054</v>
      </c>
      <c r="O128" s="28">
        <f t="shared" si="47"/>
        <v>298.0399876534655</v>
      </c>
    </row>
    <row r="129" spans="2:15" ht="13.5" customHeight="1">
      <c r="B129" s="16">
        <f t="shared" si="43"/>
        <v>40756</v>
      </c>
      <c r="C129" s="28">
        <f t="shared" si="46"/>
        <v>4.111271277843315</v>
      </c>
      <c r="D129" s="28">
        <f t="shared" si="47"/>
        <v>14.131057494570065</v>
      </c>
      <c r="E129" s="28">
        <f t="shared" si="47"/>
        <v>3.0019065127724227</v>
      </c>
      <c r="F129" s="28">
        <f t="shared" si="47"/>
        <v>2.1706237344822457</v>
      </c>
      <c r="G129" s="28">
        <f t="shared" si="47"/>
        <v>12.37049429873743</v>
      </c>
      <c r="H129" s="28">
        <f t="shared" si="47"/>
        <v>38.60605807268015</v>
      </c>
      <c r="I129" s="28">
        <f t="shared" si="47"/>
        <v>8.489524508116034</v>
      </c>
      <c r="J129" s="28">
        <f t="shared" si="47"/>
        <v>-25.624487271794568</v>
      </c>
      <c r="K129" s="28">
        <f t="shared" si="47"/>
        <v>29.779544434438836</v>
      </c>
      <c r="L129" s="28">
        <f t="shared" si="47"/>
        <v>-30.640957190412482</v>
      </c>
      <c r="M129" s="28">
        <f t="shared" si="47"/>
        <v>2.5329745747556047</v>
      </c>
      <c r="N129" s="28">
        <f t="shared" si="47"/>
        <v>131.60519340491484</v>
      </c>
      <c r="O129" s="28">
        <f t="shared" si="47"/>
        <v>16.326082705933338</v>
      </c>
    </row>
    <row r="130" spans="2:15" ht="13.5" customHeight="1">
      <c r="B130" s="16">
        <f t="shared" si="43"/>
        <v>40787</v>
      </c>
      <c r="C130" s="28">
        <f t="shared" si="46"/>
        <v>2.9926157115414567</v>
      </c>
      <c r="D130" s="28">
        <f t="shared" si="47"/>
        <v>14.139437228049529</v>
      </c>
      <c r="E130" s="28">
        <f t="shared" si="47"/>
        <v>0.43206520212838734</v>
      </c>
      <c r="F130" s="28">
        <f t="shared" si="47"/>
        <v>-1.1976971329926038</v>
      </c>
      <c r="G130" s="28">
        <f t="shared" si="47"/>
        <v>6.934307386237302</v>
      </c>
      <c r="H130" s="28">
        <f t="shared" si="47"/>
        <v>2.4685042123200702</v>
      </c>
      <c r="I130" s="28">
        <f t="shared" si="47"/>
        <v>7.756751514192363</v>
      </c>
      <c r="J130" s="28">
        <f t="shared" si="47"/>
        <v>-43.11384603584725</v>
      </c>
      <c r="K130" s="28">
        <f t="shared" si="47"/>
        <v>172.43691334338882</v>
      </c>
      <c r="L130" s="28">
        <f t="shared" si="47"/>
        <v>-31.24077518125491</v>
      </c>
      <c r="M130" s="28">
        <f t="shared" si="47"/>
        <v>-4.245543400016181</v>
      </c>
      <c r="N130" s="28">
        <f t="shared" si="47"/>
        <v>53.60618014464168</v>
      </c>
      <c r="O130" s="28">
        <f t="shared" si="47"/>
        <v>77.57199734205386</v>
      </c>
    </row>
    <row r="131" spans="2:15" ht="13.5" customHeight="1">
      <c r="B131" s="16">
        <f t="shared" si="43"/>
        <v>40817</v>
      </c>
      <c r="C131" s="28">
        <f t="shared" si="46"/>
        <v>1.8701766148538708</v>
      </c>
      <c r="D131" s="28">
        <f t="shared" si="47"/>
        <v>4.375445964622517</v>
      </c>
      <c r="E131" s="28">
        <f t="shared" si="47"/>
        <v>2.073404972876718</v>
      </c>
      <c r="F131" s="28">
        <f t="shared" si="47"/>
        <v>4.550457825391915</v>
      </c>
      <c r="G131" s="28">
        <f t="shared" si="47"/>
        <v>7.8361722649791785</v>
      </c>
      <c r="H131" s="28">
        <f t="shared" si="47"/>
        <v>11.96955003878976</v>
      </c>
      <c r="I131" s="28">
        <f t="shared" si="47"/>
        <v>0.48957763818798994</v>
      </c>
      <c r="J131" s="28">
        <f t="shared" si="47"/>
        <v>-1.3348764834932707</v>
      </c>
      <c r="K131" s="28">
        <f t="shared" si="47"/>
        <v>91.5595832009642</v>
      </c>
      <c r="L131" s="28">
        <f t="shared" si="47"/>
        <v>-20.605677337274532</v>
      </c>
      <c r="M131" s="28">
        <f t="shared" si="47"/>
        <v>19.231563381224916</v>
      </c>
      <c r="N131" s="28">
        <f t="shared" si="47"/>
        <v>-6.756016020654728</v>
      </c>
      <c r="O131" s="28">
        <f t="shared" si="47"/>
        <v>49.7119956418812</v>
      </c>
    </row>
    <row r="132" spans="2:15" ht="13.5" customHeight="1">
      <c r="B132" s="16">
        <f t="shared" si="43"/>
        <v>40848</v>
      </c>
      <c r="C132" s="28">
        <f t="shared" si="46"/>
        <v>0.11181659424959622</v>
      </c>
      <c r="D132" s="28">
        <f t="shared" si="47"/>
        <v>-0.23702650043035986</v>
      </c>
      <c r="E132" s="28">
        <f t="shared" si="47"/>
        <v>-0.2229564689595523</v>
      </c>
      <c r="F132" s="28">
        <f t="shared" si="47"/>
        <v>4.328058111096132</v>
      </c>
      <c r="G132" s="28">
        <f t="shared" si="47"/>
        <v>7.51235144724706</v>
      </c>
      <c r="H132" s="28">
        <f t="shared" si="47"/>
        <v>-3.7791555022872596</v>
      </c>
      <c r="I132" s="28">
        <f t="shared" si="47"/>
        <v>1.598716888086326</v>
      </c>
      <c r="J132" s="28">
        <f t="shared" si="47"/>
        <v>20.570617888878722</v>
      </c>
      <c r="K132" s="28">
        <f t="shared" si="47"/>
        <v>-27.751505368974673</v>
      </c>
      <c r="L132" s="28">
        <f t="shared" si="47"/>
        <v>-10.04766165459725</v>
      </c>
      <c r="M132" s="28">
        <f t="shared" si="47"/>
        <v>-10.637767701917813</v>
      </c>
      <c r="N132" s="28">
        <f t="shared" si="47"/>
        <v>11.683635128650682</v>
      </c>
      <c r="O132" s="28">
        <f t="shared" si="47"/>
        <v>-48.07437678065549</v>
      </c>
    </row>
    <row r="133" spans="2:15" ht="13.5" customHeight="1">
      <c r="B133" s="16">
        <f t="shared" si="43"/>
        <v>40878</v>
      </c>
      <c r="C133" s="28">
        <f t="shared" si="46"/>
        <v>0.9398209619666534</v>
      </c>
      <c r="D133" s="28">
        <f t="shared" si="47"/>
        <v>2.7844094650915916</v>
      </c>
      <c r="E133" s="28">
        <f t="shared" si="47"/>
        <v>0.11917096114506998</v>
      </c>
      <c r="F133" s="28">
        <f t="shared" si="47"/>
        <v>2.281121738501577</v>
      </c>
      <c r="G133" s="28">
        <f t="shared" si="47"/>
        <v>7.228146444491876</v>
      </c>
      <c r="H133" s="28">
        <f t="shared" si="47"/>
        <v>-7.498988114950142</v>
      </c>
      <c r="I133" s="28">
        <f t="shared" si="47"/>
        <v>3.815013247864048</v>
      </c>
      <c r="J133" s="28">
        <f t="shared" si="47"/>
        <v>29.800381539774722</v>
      </c>
      <c r="K133" s="28">
        <f t="shared" si="47"/>
        <v>33.77527051436755</v>
      </c>
      <c r="L133" s="28">
        <f t="shared" si="47"/>
        <v>-19.743316295613162</v>
      </c>
      <c r="M133" s="28">
        <f t="shared" si="47"/>
        <v>-13.831969919516112</v>
      </c>
      <c r="N133" s="28">
        <f t="shared" si="47"/>
        <v>5.959726273980784</v>
      </c>
      <c r="O133" s="28">
        <f t="shared" si="47"/>
        <v>-42.12734043177015</v>
      </c>
    </row>
    <row r="134" spans="2:15" ht="13.5" customHeight="1">
      <c r="B134" s="16">
        <f t="shared" si="43"/>
        <v>40909</v>
      </c>
      <c r="C134" s="28">
        <f t="shared" si="46"/>
        <v>1.943586462483001</v>
      </c>
      <c r="D134" s="28">
        <f t="shared" si="47"/>
        <v>-1.4171169401705987</v>
      </c>
      <c r="E134" s="28">
        <f t="shared" si="47"/>
        <v>0.6738999568838008</v>
      </c>
      <c r="F134" s="28">
        <f t="shared" si="47"/>
        <v>3.641774815819687</v>
      </c>
      <c r="G134" s="28">
        <f t="shared" si="47"/>
        <v>5.717296982201424</v>
      </c>
      <c r="H134" s="28">
        <f t="shared" si="47"/>
        <v>54.672563343999684</v>
      </c>
      <c r="I134" s="28">
        <f t="shared" si="47"/>
        <v>-2.4714697497767886</v>
      </c>
      <c r="J134" s="28">
        <f t="shared" si="47"/>
        <v>30.54423599778972</v>
      </c>
      <c r="K134" s="28">
        <f t="shared" si="47"/>
        <v>78.89564337528145</v>
      </c>
      <c r="L134" s="28">
        <f t="shared" si="47"/>
        <v>1.0996079951458788</v>
      </c>
      <c r="M134" s="28">
        <f t="shared" si="47"/>
        <v>-3.8658067178337223</v>
      </c>
      <c r="N134" s="28">
        <f t="shared" si="47"/>
        <v>-22.712069225955418</v>
      </c>
      <c r="O134" s="28">
        <f t="shared" si="47"/>
        <v>161.08426696344824</v>
      </c>
    </row>
    <row r="135" spans="2:15" ht="13.5" customHeight="1">
      <c r="B135" s="16">
        <f t="shared" si="43"/>
        <v>40940</v>
      </c>
      <c r="C135" s="28">
        <f t="shared" si="46"/>
        <v>7.133104851193668</v>
      </c>
      <c r="D135" s="28">
        <f t="shared" si="47"/>
        <v>3.7587878715617347</v>
      </c>
      <c r="E135" s="28">
        <f t="shared" si="47"/>
        <v>7.128233405391436</v>
      </c>
      <c r="F135" s="28">
        <f t="shared" si="47"/>
        <v>7.96512276705017</v>
      </c>
      <c r="G135" s="28">
        <f t="shared" si="47"/>
        <v>12.81682546153666</v>
      </c>
      <c r="H135" s="28">
        <f t="shared" si="47"/>
        <v>14.03911912401496</v>
      </c>
      <c r="I135" s="28">
        <f t="shared" si="47"/>
        <v>-0.7539332471004648</v>
      </c>
      <c r="J135" s="28">
        <f t="shared" si="47"/>
        <v>-6.0758402677230245</v>
      </c>
      <c r="K135" s="28">
        <f t="shared" si="47"/>
        <v>76.68486899680306</v>
      </c>
      <c r="L135" s="28">
        <f t="shared" si="47"/>
        <v>3.4131523194251403</v>
      </c>
      <c r="M135" s="28">
        <f t="shared" si="47"/>
        <v>7.026450598788572</v>
      </c>
      <c r="N135" s="28">
        <f t="shared" si="47"/>
        <v>1.3125300360327463</v>
      </c>
      <c r="O135" s="28">
        <f t="shared" si="47"/>
        <v>74.22257165990614</v>
      </c>
    </row>
    <row r="136" spans="2:15" ht="13.5" customHeight="1">
      <c r="B136" s="17">
        <f t="shared" si="43"/>
        <v>40969</v>
      </c>
      <c r="C136" s="32">
        <f t="shared" si="46"/>
        <v>7.382576696043023</v>
      </c>
      <c r="D136" s="32">
        <f t="shared" si="47"/>
        <v>9.606231271290264</v>
      </c>
      <c r="E136" s="32">
        <f t="shared" si="47"/>
        <v>5.9250965537256794</v>
      </c>
      <c r="F136" s="32">
        <f t="shared" si="47"/>
        <v>9.199213023499404</v>
      </c>
      <c r="G136" s="32">
        <f t="shared" si="47"/>
        <v>10.429746071657636</v>
      </c>
      <c r="H136" s="32">
        <f t="shared" si="47"/>
        <v>2.3533883744621327</v>
      </c>
      <c r="I136" s="32">
        <f t="shared" si="47"/>
        <v>1.5995676129036198</v>
      </c>
      <c r="J136" s="32">
        <f t="shared" si="47"/>
        <v>46.89345268892547</v>
      </c>
      <c r="K136" s="32">
        <f t="shared" si="47"/>
        <v>276.88022172558254</v>
      </c>
      <c r="L136" s="32">
        <f t="shared" si="47"/>
        <v>-13.009529252133056</v>
      </c>
      <c r="M136" s="32">
        <f t="shared" si="47"/>
        <v>-5.3891481569252715</v>
      </c>
      <c r="N136" s="32">
        <f t="shared" si="47"/>
        <v>142.19586348648997</v>
      </c>
      <c r="O136" s="32">
        <f t="shared" si="47"/>
        <v>-31.68596039996605</v>
      </c>
    </row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61" ht="13.5">
      <c r="C161" s="33"/>
    </row>
    <row r="163" spans="2:29" ht="13.5" customHeight="1" hidden="1">
      <c r="B163" s="5" t="s">
        <v>37</v>
      </c>
      <c r="C163" s="205" t="s">
        <v>0</v>
      </c>
      <c r="D163" s="206"/>
      <c r="E163" s="206"/>
      <c r="F163" s="206"/>
      <c r="G163" s="207"/>
      <c r="H163" s="205" t="s">
        <v>38</v>
      </c>
      <c r="I163" s="206"/>
      <c r="J163" s="206"/>
      <c r="K163" s="206"/>
      <c r="L163" s="206"/>
      <c r="M163" s="206"/>
      <c r="N163" s="206"/>
      <c r="O163" s="206"/>
      <c r="P163" s="220"/>
      <c r="Q163" s="205" t="s">
        <v>36</v>
      </c>
      <c r="R163" s="206"/>
      <c r="S163" s="206"/>
      <c r="T163" s="206"/>
      <c r="U163" s="206"/>
      <c r="V163" s="206"/>
      <c r="W163" s="206"/>
      <c r="X163" s="206"/>
      <c r="Y163" s="206"/>
      <c r="Z163" s="220"/>
      <c r="AA163" s="221" t="s">
        <v>20</v>
      </c>
      <c r="AB163" s="222"/>
      <c r="AC163" s="223"/>
    </row>
    <row r="164" spans="2:29" ht="13.5" customHeight="1" hidden="1">
      <c r="B164" s="224" t="s">
        <v>39</v>
      </c>
      <c r="C164" s="201" t="s">
        <v>2</v>
      </c>
      <c r="D164" s="201" t="s">
        <v>40</v>
      </c>
      <c r="E164" s="201" t="s">
        <v>41</v>
      </c>
      <c r="F164" s="201" t="s">
        <v>5</v>
      </c>
      <c r="G164" s="201" t="s">
        <v>6</v>
      </c>
      <c r="H164" s="201" t="s">
        <v>7</v>
      </c>
      <c r="I164" s="201" t="s">
        <v>8</v>
      </c>
      <c r="J164" s="201" t="s">
        <v>9</v>
      </c>
      <c r="K164" s="201" t="s">
        <v>10</v>
      </c>
      <c r="L164" s="201" t="s">
        <v>11</v>
      </c>
      <c r="M164" s="201" t="s">
        <v>12</v>
      </c>
      <c r="N164" s="216" t="s">
        <v>13</v>
      </c>
      <c r="O164" s="201" t="s">
        <v>14</v>
      </c>
      <c r="P164" s="201" t="s">
        <v>15</v>
      </c>
      <c r="Q164" s="201" t="s">
        <v>7</v>
      </c>
      <c r="R164" s="201" t="s">
        <v>8</v>
      </c>
      <c r="S164" s="201" t="s">
        <v>9</v>
      </c>
      <c r="T164" s="201" t="s">
        <v>10</v>
      </c>
      <c r="U164" s="201" t="s">
        <v>11</v>
      </c>
      <c r="V164" s="201" t="s">
        <v>12</v>
      </c>
      <c r="W164" s="216" t="s">
        <v>13</v>
      </c>
      <c r="X164" s="217" t="s">
        <v>22</v>
      </c>
      <c r="Y164" s="201" t="s">
        <v>14</v>
      </c>
      <c r="Z164" s="201" t="s">
        <v>15</v>
      </c>
      <c r="AA164" s="208" t="s">
        <v>42</v>
      </c>
      <c r="AB164" s="228"/>
      <c r="AC164" s="226" t="s">
        <v>43</v>
      </c>
    </row>
    <row r="165" spans="2:29" ht="13.5" hidden="1">
      <c r="B165" s="225"/>
      <c r="C165" s="225"/>
      <c r="D165" s="225"/>
      <c r="E165" s="225"/>
      <c r="F165" s="225"/>
      <c r="G165" s="225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34" t="s">
        <v>26</v>
      </c>
      <c r="AB165" s="35" t="s">
        <v>27</v>
      </c>
      <c r="AC165" s="227"/>
    </row>
    <row r="166" spans="2:29" ht="11.25" customHeight="1" hidden="1"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2:29" ht="13.5" hidden="1">
      <c r="B167" s="36" t="str">
        <f>IF(B171="","",LEFT(B171,4))</f>
        <v>2008</v>
      </c>
      <c r="C167" s="37">
        <f>SUM(C171:C182)</f>
        <v>120000</v>
      </c>
      <c r="D167" s="37">
        <f aca="true" t="shared" si="48" ref="D167:AA167">SUM(D171:D182)</f>
        <v>120000</v>
      </c>
      <c r="E167" s="37">
        <f t="shared" si="48"/>
        <v>120000</v>
      </c>
      <c r="F167" s="37">
        <f t="shared" si="48"/>
        <v>12</v>
      </c>
      <c r="G167" s="37">
        <f t="shared" si="48"/>
        <v>1200000</v>
      </c>
      <c r="H167" s="37">
        <f t="shared" si="48"/>
        <v>1200000000</v>
      </c>
      <c r="I167" s="37">
        <f t="shared" si="48"/>
        <v>1200000000</v>
      </c>
      <c r="J167" s="37">
        <f t="shared" si="48"/>
        <v>1200000000</v>
      </c>
      <c r="K167" s="37">
        <f t="shared" si="48"/>
        <v>1200000000</v>
      </c>
      <c r="L167" s="37">
        <f t="shared" si="48"/>
        <v>1200000000</v>
      </c>
      <c r="M167" s="37">
        <f t="shared" si="48"/>
        <v>1200000000</v>
      </c>
      <c r="N167" s="37">
        <f t="shared" si="48"/>
        <v>1200000000</v>
      </c>
      <c r="O167" s="38">
        <f t="shared" si="48"/>
        <v>1200000000</v>
      </c>
      <c r="P167" s="38">
        <f>SUM(P171:P182)</f>
        <v>1200000000</v>
      </c>
      <c r="Q167" s="38">
        <f t="shared" si="48"/>
        <v>1200000000</v>
      </c>
      <c r="R167" s="37">
        <f t="shared" si="48"/>
        <v>1200000000</v>
      </c>
      <c r="S167" s="37">
        <f t="shared" si="48"/>
        <v>1200000000</v>
      </c>
      <c r="T167" s="37">
        <f t="shared" si="48"/>
        <v>1200000000</v>
      </c>
      <c r="U167" s="37">
        <f t="shared" si="48"/>
        <v>1200000000</v>
      </c>
      <c r="V167" s="37">
        <f t="shared" si="48"/>
        <v>1200000000</v>
      </c>
      <c r="W167" s="37">
        <f t="shared" si="48"/>
        <v>1200000000</v>
      </c>
      <c r="X167" s="37">
        <f t="shared" si="48"/>
        <v>1200000000</v>
      </c>
      <c r="Y167" s="37">
        <f t="shared" si="48"/>
        <v>1200000000</v>
      </c>
      <c r="Z167" s="37">
        <f>SUM(Z171:Z182)</f>
        <v>1200000000</v>
      </c>
      <c r="AA167" s="37">
        <f t="shared" si="48"/>
        <v>1200000000</v>
      </c>
      <c r="AB167" s="37">
        <f>SUM(AB171:AB182)</f>
        <v>1200000000</v>
      </c>
      <c r="AC167" s="37">
        <f>SUM(AC171:AC182)</f>
        <v>1200000000</v>
      </c>
    </row>
    <row r="168" spans="2:29" ht="13.5" hidden="1">
      <c r="B168" s="36" t="str">
        <f>IF(B183="","",LEFT(B183,4))</f>
        <v>2009</v>
      </c>
      <c r="C168" s="37">
        <f>C183</f>
        <v>10000</v>
      </c>
      <c r="D168" s="37">
        <f aca="true" t="shared" si="49" ref="D168:AA168">D183</f>
        <v>10000</v>
      </c>
      <c r="E168" s="37">
        <f t="shared" si="49"/>
        <v>10000</v>
      </c>
      <c r="F168" s="37">
        <f t="shared" si="49"/>
        <v>1</v>
      </c>
      <c r="G168" s="37">
        <f t="shared" si="49"/>
        <v>100000</v>
      </c>
      <c r="H168" s="37">
        <f t="shared" si="49"/>
        <v>100000000</v>
      </c>
      <c r="I168" s="37">
        <f t="shared" si="49"/>
        <v>100000000</v>
      </c>
      <c r="J168" s="37">
        <f t="shared" si="49"/>
        <v>100000000</v>
      </c>
      <c r="K168" s="37">
        <f t="shared" si="49"/>
        <v>100000000</v>
      </c>
      <c r="L168" s="37">
        <f t="shared" si="49"/>
        <v>100000000</v>
      </c>
      <c r="M168" s="37">
        <f t="shared" si="49"/>
        <v>100000000</v>
      </c>
      <c r="N168" s="37">
        <f t="shared" si="49"/>
        <v>100000000</v>
      </c>
      <c r="O168" s="38">
        <f t="shared" si="49"/>
        <v>100000000</v>
      </c>
      <c r="P168" s="38">
        <f>P183</f>
        <v>100000000</v>
      </c>
      <c r="Q168" s="38">
        <f t="shared" si="49"/>
        <v>100000000</v>
      </c>
      <c r="R168" s="37">
        <f t="shared" si="49"/>
        <v>100000000</v>
      </c>
      <c r="S168" s="37">
        <f t="shared" si="49"/>
        <v>100000000</v>
      </c>
      <c r="T168" s="37">
        <f t="shared" si="49"/>
        <v>100000000</v>
      </c>
      <c r="U168" s="37">
        <f t="shared" si="49"/>
        <v>100000000</v>
      </c>
      <c r="V168" s="37">
        <f t="shared" si="49"/>
        <v>100000000</v>
      </c>
      <c r="W168" s="37">
        <f t="shared" si="49"/>
        <v>100000000</v>
      </c>
      <c r="X168" s="37">
        <f t="shared" si="49"/>
        <v>100000000</v>
      </c>
      <c r="Y168" s="37">
        <f t="shared" si="49"/>
        <v>100000000</v>
      </c>
      <c r="Z168" s="37">
        <f>Z183</f>
        <v>100000000</v>
      </c>
      <c r="AA168" s="37">
        <f t="shared" si="49"/>
        <v>100000000</v>
      </c>
      <c r="AB168" s="37">
        <f>AB183</f>
        <v>100000000</v>
      </c>
      <c r="AC168" s="37">
        <f>AC183</f>
        <v>100000000</v>
      </c>
    </row>
    <row r="169" spans="2:29" ht="13.5" hidden="1">
      <c r="B169" s="36" t="str">
        <f>IF(B195="","",LEFT(B195,4))</f>
        <v>2010</v>
      </c>
      <c r="C169" s="37">
        <f>AVERAGE(C195:C206)</f>
        <v>138007.25</v>
      </c>
      <c r="D169" s="37">
        <f>AVERAGE(D195:D206)</f>
        <v>60544.666666666664</v>
      </c>
      <c r="E169" s="37">
        <f>AVERAGE(E195:E206)</f>
        <v>77462.58333333333</v>
      </c>
      <c r="F169" s="37">
        <f>AVERAGE(F195:F206)</f>
        <v>389454.90071472665</v>
      </c>
      <c r="G169" s="37">
        <f aca="true" t="shared" si="50" ref="G169:AA169">SUM(G195:G206)</f>
        <v>282958080</v>
      </c>
      <c r="H169" s="37">
        <f t="shared" si="50"/>
        <v>24139979231.132607</v>
      </c>
      <c r="I169" s="37">
        <f t="shared" si="50"/>
        <v>6491994760</v>
      </c>
      <c r="J169" s="37">
        <f t="shared" si="50"/>
        <v>8616424520</v>
      </c>
      <c r="K169" s="37">
        <f t="shared" si="50"/>
        <v>2445099240</v>
      </c>
      <c r="L169" s="37">
        <f t="shared" si="50"/>
        <v>4044202360</v>
      </c>
      <c r="M169" s="37">
        <f t="shared" si="50"/>
        <v>24132800</v>
      </c>
      <c r="N169" s="37">
        <f t="shared" si="50"/>
        <v>306885466</v>
      </c>
      <c r="O169" s="38">
        <f t="shared" si="50"/>
        <v>286326529.1326536</v>
      </c>
      <c r="P169" s="38">
        <f>SUM(P195:P206)</f>
        <v>1924913556</v>
      </c>
      <c r="Q169" s="38">
        <f t="shared" si="50"/>
        <v>18983738094</v>
      </c>
      <c r="R169" s="37">
        <f t="shared" si="50"/>
        <v>5466795596</v>
      </c>
      <c r="S169" s="37">
        <f t="shared" si="50"/>
        <v>6324130512</v>
      </c>
      <c r="T169" s="37">
        <f t="shared" si="50"/>
        <v>1731709541</v>
      </c>
      <c r="U169" s="37">
        <f t="shared" si="50"/>
        <v>2898712304</v>
      </c>
      <c r="V169" s="37">
        <f t="shared" si="50"/>
        <v>17297000</v>
      </c>
      <c r="W169" s="37">
        <f t="shared" si="50"/>
        <v>183822222</v>
      </c>
      <c r="X169" s="37">
        <f t="shared" si="50"/>
        <v>210701817</v>
      </c>
      <c r="Y169" s="37">
        <f t="shared" si="50"/>
        <v>203244276</v>
      </c>
      <c r="Z169" s="37">
        <f>SUM(Z195:Z206)</f>
        <v>1947324826</v>
      </c>
      <c r="AA169" s="37">
        <f t="shared" si="50"/>
        <v>2392552889</v>
      </c>
      <c r="AB169" s="37">
        <f>SUM(AB195:AB206)</f>
        <v>166092287</v>
      </c>
      <c r="AC169" s="37">
        <f>SUM(AC195:AC206)</f>
        <v>101684295</v>
      </c>
    </row>
    <row r="170" spans="2:29" ht="14.25" hidden="1" thickBot="1">
      <c r="B170" s="39" t="str">
        <f>IF(B207="","",LEFT(B207,4))</f>
        <v>2011</v>
      </c>
      <c r="C170" s="40">
        <f>AVERAGE(C207:C218)</f>
        <v>133690.08333333334</v>
      </c>
      <c r="D170" s="40">
        <f>AVERAGE(D207:D218)</f>
        <v>59430.5</v>
      </c>
      <c r="E170" s="40">
        <f>AVERAGE(E207:E218)</f>
        <v>74259.58333333333</v>
      </c>
      <c r="F170" s="40">
        <f>AVERAGE(F207:F218)</f>
        <v>388854.6689210557</v>
      </c>
      <c r="G170" s="40">
        <f aca="true" t="shared" si="51" ref="G170:AA170">SUM(G207:G218)</f>
        <v>277324492</v>
      </c>
      <c r="H170" s="40">
        <f t="shared" si="51"/>
        <v>24357360221.96383</v>
      </c>
      <c r="I170" s="40">
        <f t="shared" si="51"/>
        <v>6817821340</v>
      </c>
      <c r="J170" s="40">
        <f t="shared" si="51"/>
        <v>8537072050</v>
      </c>
      <c r="K170" s="40">
        <f t="shared" si="51"/>
        <v>2422427610</v>
      </c>
      <c r="L170" s="40">
        <f t="shared" si="51"/>
        <v>4268186430</v>
      </c>
      <c r="M170" s="40">
        <f t="shared" si="51"/>
        <v>25135900</v>
      </c>
      <c r="N170" s="40">
        <f t="shared" si="51"/>
        <v>304438778</v>
      </c>
      <c r="O170" s="41">
        <f t="shared" si="51"/>
        <v>348343636.9638969</v>
      </c>
      <c r="P170" s="41">
        <f>SUM(P207:P218)</f>
        <v>1633934477</v>
      </c>
      <c r="Q170" s="41">
        <f t="shared" si="51"/>
        <v>19424546422</v>
      </c>
      <c r="R170" s="40">
        <f t="shared" si="51"/>
        <v>5843900266</v>
      </c>
      <c r="S170" s="40">
        <f t="shared" si="51"/>
        <v>6399239895</v>
      </c>
      <c r="T170" s="40">
        <f t="shared" si="51"/>
        <v>1757523252</v>
      </c>
      <c r="U170" s="40">
        <f t="shared" si="51"/>
        <v>3131654460</v>
      </c>
      <c r="V170" s="40">
        <f t="shared" si="51"/>
        <v>18231710</v>
      </c>
      <c r="W170" s="40">
        <f t="shared" si="51"/>
        <v>189831706</v>
      </c>
      <c r="X170" s="40">
        <f t="shared" si="51"/>
        <v>183944056</v>
      </c>
      <c r="Y170" s="40">
        <f t="shared" si="51"/>
        <v>247013193</v>
      </c>
      <c r="Z170" s="40">
        <f>SUM(Z207:Z218)</f>
        <v>1653207884</v>
      </c>
      <c r="AA170" s="40">
        <f t="shared" si="51"/>
        <v>2192453824</v>
      </c>
      <c r="AB170" s="40">
        <f>SUM(AB207:AB218)</f>
        <v>209151619</v>
      </c>
      <c r="AC170" s="40">
        <f>SUM(AC207:AC218)</f>
        <v>159150612</v>
      </c>
    </row>
    <row r="171" spans="2:29" ht="14.25" customHeight="1" hidden="1" thickTop="1">
      <c r="B171" s="42">
        <v>200804</v>
      </c>
      <c r="C171" s="37">
        <v>10000</v>
      </c>
      <c r="D171" s="37">
        <v>10000</v>
      </c>
      <c r="E171" s="37">
        <v>10000</v>
      </c>
      <c r="F171" s="37">
        <v>1</v>
      </c>
      <c r="G171" s="37">
        <v>100000</v>
      </c>
      <c r="H171" s="37">
        <v>100000000</v>
      </c>
      <c r="I171" s="37">
        <v>100000000</v>
      </c>
      <c r="J171" s="37">
        <v>100000000</v>
      </c>
      <c r="K171" s="37">
        <v>100000000</v>
      </c>
      <c r="L171" s="37">
        <v>100000000</v>
      </c>
      <c r="M171" s="37">
        <v>100000000</v>
      </c>
      <c r="N171" s="37">
        <v>100000000</v>
      </c>
      <c r="O171" s="38">
        <v>100000000</v>
      </c>
      <c r="P171" s="38">
        <v>100000000</v>
      </c>
      <c r="Q171" s="38">
        <v>100000000</v>
      </c>
      <c r="R171" s="37">
        <v>100000000</v>
      </c>
      <c r="S171" s="37">
        <v>100000000</v>
      </c>
      <c r="T171" s="37">
        <v>100000000</v>
      </c>
      <c r="U171" s="37">
        <v>100000000</v>
      </c>
      <c r="V171" s="37">
        <v>100000000</v>
      </c>
      <c r="W171" s="37">
        <v>100000000</v>
      </c>
      <c r="X171" s="37">
        <v>100000000</v>
      </c>
      <c r="Y171" s="37">
        <v>100000000</v>
      </c>
      <c r="Z171" s="37">
        <v>100000000</v>
      </c>
      <c r="AA171" s="37">
        <v>100000000</v>
      </c>
      <c r="AB171" s="43">
        <v>100000000</v>
      </c>
      <c r="AC171" s="44">
        <v>100000000</v>
      </c>
    </row>
    <row r="172" spans="2:29" ht="13.5" customHeight="1" hidden="1">
      <c r="B172" s="36">
        <v>200805</v>
      </c>
      <c r="C172" s="37">
        <v>10000</v>
      </c>
      <c r="D172" s="37">
        <v>10000</v>
      </c>
      <c r="E172" s="37">
        <v>10000</v>
      </c>
      <c r="F172" s="37">
        <v>1</v>
      </c>
      <c r="G172" s="37">
        <v>100000</v>
      </c>
      <c r="H172" s="37">
        <v>100000000</v>
      </c>
      <c r="I172" s="37">
        <v>100000000</v>
      </c>
      <c r="J172" s="37">
        <v>100000000</v>
      </c>
      <c r="K172" s="37">
        <v>100000000</v>
      </c>
      <c r="L172" s="37">
        <v>100000000</v>
      </c>
      <c r="M172" s="37">
        <v>100000000</v>
      </c>
      <c r="N172" s="37">
        <v>100000000</v>
      </c>
      <c r="O172" s="38">
        <v>100000000</v>
      </c>
      <c r="P172" s="38">
        <v>100000000</v>
      </c>
      <c r="Q172" s="38">
        <v>100000000</v>
      </c>
      <c r="R172" s="37">
        <v>100000000</v>
      </c>
      <c r="S172" s="37">
        <v>100000000</v>
      </c>
      <c r="T172" s="37">
        <v>100000000</v>
      </c>
      <c r="U172" s="37">
        <v>100000000</v>
      </c>
      <c r="V172" s="37">
        <v>100000000</v>
      </c>
      <c r="W172" s="37">
        <v>100000000</v>
      </c>
      <c r="X172" s="37">
        <v>100000000</v>
      </c>
      <c r="Y172" s="37">
        <v>100000000</v>
      </c>
      <c r="Z172" s="37">
        <v>100000000</v>
      </c>
      <c r="AA172" s="37">
        <v>100000000</v>
      </c>
      <c r="AB172" s="45">
        <v>100000000</v>
      </c>
      <c r="AC172" s="44">
        <v>100000000</v>
      </c>
    </row>
    <row r="173" spans="2:29" ht="13.5" customHeight="1" hidden="1">
      <c r="B173" s="36">
        <v>200806</v>
      </c>
      <c r="C173" s="37">
        <v>10000</v>
      </c>
      <c r="D173" s="37">
        <v>10000</v>
      </c>
      <c r="E173" s="37">
        <v>10000</v>
      </c>
      <c r="F173" s="37">
        <v>1</v>
      </c>
      <c r="G173" s="37">
        <v>100000</v>
      </c>
      <c r="H173" s="37">
        <v>100000000</v>
      </c>
      <c r="I173" s="37">
        <v>100000000</v>
      </c>
      <c r="J173" s="37">
        <v>100000000</v>
      </c>
      <c r="K173" s="37">
        <v>100000000</v>
      </c>
      <c r="L173" s="37">
        <v>100000000</v>
      </c>
      <c r="M173" s="37">
        <v>100000000</v>
      </c>
      <c r="N173" s="37">
        <v>100000000</v>
      </c>
      <c r="O173" s="38">
        <v>100000000</v>
      </c>
      <c r="P173" s="38">
        <v>100000000</v>
      </c>
      <c r="Q173" s="38">
        <v>100000000</v>
      </c>
      <c r="R173" s="37">
        <v>100000000</v>
      </c>
      <c r="S173" s="37">
        <v>100000000</v>
      </c>
      <c r="T173" s="37">
        <v>100000000</v>
      </c>
      <c r="U173" s="37">
        <v>100000000</v>
      </c>
      <c r="V173" s="37">
        <v>100000000</v>
      </c>
      <c r="W173" s="37">
        <v>100000000</v>
      </c>
      <c r="X173" s="37">
        <v>100000000</v>
      </c>
      <c r="Y173" s="37">
        <v>100000000</v>
      </c>
      <c r="Z173" s="37">
        <v>100000000</v>
      </c>
      <c r="AA173" s="37">
        <v>100000000</v>
      </c>
      <c r="AB173" s="45">
        <v>100000000</v>
      </c>
      <c r="AC173" s="44">
        <v>100000000</v>
      </c>
    </row>
    <row r="174" spans="2:29" ht="13.5" customHeight="1" hidden="1">
      <c r="B174" s="36">
        <v>200807</v>
      </c>
      <c r="C174" s="37">
        <v>10000</v>
      </c>
      <c r="D174" s="37">
        <v>10000</v>
      </c>
      <c r="E174" s="37">
        <v>10000</v>
      </c>
      <c r="F174" s="37">
        <v>1</v>
      </c>
      <c r="G174" s="37">
        <v>100000</v>
      </c>
      <c r="H174" s="37">
        <v>100000000</v>
      </c>
      <c r="I174" s="37">
        <v>100000000</v>
      </c>
      <c r="J174" s="37">
        <v>100000000</v>
      </c>
      <c r="K174" s="37">
        <v>100000000</v>
      </c>
      <c r="L174" s="37">
        <v>100000000</v>
      </c>
      <c r="M174" s="37">
        <v>100000000</v>
      </c>
      <c r="N174" s="37">
        <v>100000000</v>
      </c>
      <c r="O174" s="38">
        <v>100000000</v>
      </c>
      <c r="P174" s="38">
        <v>100000000</v>
      </c>
      <c r="Q174" s="38">
        <v>100000000</v>
      </c>
      <c r="R174" s="37">
        <v>100000000</v>
      </c>
      <c r="S174" s="37">
        <v>100000000</v>
      </c>
      <c r="T174" s="37">
        <v>100000000</v>
      </c>
      <c r="U174" s="37">
        <v>100000000</v>
      </c>
      <c r="V174" s="37">
        <v>100000000</v>
      </c>
      <c r="W174" s="37">
        <v>100000000</v>
      </c>
      <c r="X174" s="37">
        <v>100000000</v>
      </c>
      <c r="Y174" s="37">
        <v>100000000</v>
      </c>
      <c r="Z174" s="37">
        <v>100000000</v>
      </c>
      <c r="AA174" s="37">
        <v>100000000</v>
      </c>
      <c r="AB174" s="45">
        <v>100000000</v>
      </c>
      <c r="AC174" s="44">
        <v>100000000</v>
      </c>
    </row>
    <row r="175" spans="2:29" ht="13.5" customHeight="1" hidden="1">
      <c r="B175" s="36">
        <v>200808</v>
      </c>
      <c r="C175" s="37">
        <v>10000</v>
      </c>
      <c r="D175" s="37">
        <v>10000</v>
      </c>
      <c r="E175" s="37">
        <v>10000</v>
      </c>
      <c r="F175" s="37">
        <v>1</v>
      </c>
      <c r="G175" s="37">
        <v>100000</v>
      </c>
      <c r="H175" s="37">
        <v>100000000</v>
      </c>
      <c r="I175" s="37">
        <v>100000000</v>
      </c>
      <c r="J175" s="37">
        <v>100000000</v>
      </c>
      <c r="K175" s="37">
        <v>100000000</v>
      </c>
      <c r="L175" s="37">
        <v>100000000</v>
      </c>
      <c r="M175" s="37">
        <v>100000000</v>
      </c>
      <c r="N175" s="37">
        <v>100000000</v>
      </c>
      <c r="O175" s="38">
        <v>100000000</v>
      </c>
      <c r="P175" s="38">
        <v>100000000</v>
      </c>
      <c r="Q175" s="38">
        <v>100000000</v>
      </c>
      <c r="R175" s="37">
        <v>100000000</v>
      </c>
      <c r="S175" s="37">
        <v>100000000</v>
      </c>
      <c r="T175" s="37">
        <v>100000000</v>
      </c>
      <c r="U175" s="37">
        <v>100000000</v>
      </c>
      <c r="V175" s="37">
        <v>100000000</v>
      </c>
      <c r="W175" s="37">
        <v>100000000</v>
      </c>
      <c r="X175" s="37">
        <v>100000000</v>
      </c>
      <c r="Y175" s="37">
        <v>100000000</v>
      </c>
      <c r="Z175" s="37">
        <v>100000000</v>
      </c>
      <c r="AA175" s="37">
        <v>100000000</v>
      </c>
      <c r="AB175" s="45">
        <v>100000000</v>
      </c>
      <c r="AC175" s="44">
        <v>100000000</v>
      </c>
    </row>
    <row r="176" spans="2:29" ht="13.5" customHeight="1" hidden="1">
      <c r="B176" s="36">
        <v>200809</v>
      </c>
      <c r="C176" s="37">
        <v>10000</v>
      </c>
      <c r="D176" s="37">
        <v>10000</v>
      </c>
      <c r="E176" s="37">
        <v>10000</v>
      </c>
      <c r="F176" s="37">
        <v>1</v>
      </c>
      <c r="G176" s="37">
        <v>100000</v>
      </c>
      <c r="H176" s="37">
        <v>100000000</v>
      </c>
      <c r="I176" s="37">
        <v>100000000</v>
      </c>
      <c r="J176" s="37">
        <v>100000000</v>
      </c>
      <c r="K176" s="37">
        <v>100000000</v>
      </c>
      <c r="L176" s="37">
        <v>100000000</v>
      </c>
      <c r="M176" s="37">
        <v>100000000</v>
      </c>
      <c r="N176" s="37">
        <v>100000000</v>
      </c>
      <c r="O176" s="38">
        <v>100000000</v>
      </c>
      <c r="P176" s="38">
        <v>100000000</v>
      </c>
      <c r="Q176" s="38">
        <v>100000000</v>
      </c>
      <c r="R176" s="37">
        <v>100000000</v>
      </c>
      <c r="S176" s="37">
        <v>100000000</v>
      </c>
      <c r="T176" s="37">
        <v>100000000</v>
      </c>
      <c r="U176" s="37">
        <v>100000000</v>
      </c>
      <c r="V176" s="37">
        <v>100000000</v>
      </c>
      <c r="W176" s="37">
        <v>100000000</v>
      </c>
      <c r="X176" s="37">
        <v>100000000</v>
      </c>
      <c r="Y176" s="37">
        <v>100000000</v>
      </c>
      <c r="Z176" s="37">
        <v>100000000</v>
      </c>
      <c r="AA176" s="37">
        <v>100000000</v>
      </c>
      <c r="AB176" s="45">
        <v>100000000</v>
      </c>
      <c r="AC176" s="44">
        <v>100000000</v>
      </c>
    </row>
    <row r="177" spans="2:29" ht="13.5" customHeight="1" hidden="1">
      <c r="B177" s="36">
        <v>200810</v>
      </c>
      <c r="C177" s="37">
        <v>10000</v>
      </c>
      <c r="D177" s="37">
        <v>10000</v>
      </c>
      <c r="E177" s="37">
        <v>10000</v>
      </c>
      <c r="F177" s="37">
        <v>1</v>
      </c>
      <c r="G177" s="37">
        <v>100000</v>
      </c>
      <c r="H177" s="37">
        <v>100000000</v>
      </c>
      <c r="I177" s="37">
        <v>100000000</v>
      </c>
      <c r="J177" s="37">
        <v>100000000</v>
      </c>
      <c r="K177" s="37">
        <v>100000000</v>
      </c>
      <c r="L177" s="37">
        <v>100000000</v>
      </c>
      <c r="M177" s="37">
        <v>100000000</v>
      </c>
      <c r="N177" s="37">
        <v>100000000</v>
      </c>
      <c r="O177" s="38">
        <v>100000000</v>
      </c>
      <c r="P177" s="38">
        <v>100000000</v>
      </c>
      <c r="Q177" s="38">
        <v>100000000</v>
      </c>
      <c r="R177" s="37">
        <v>100000000</v>
      </c>
      <c r="S177" s="37">
        <v>100000000</v>
      </c>
      <c r="T177" s="37">
        <v>100000000</v>
      </c>
      <c r="U177" s="37">
        <v>100000000</v>
      </c>
      <c r="V177" s="37">
        <v>100000000</v>
      </c>
      <c r="W177" s="37">
        <v>100000000</v>
      </c>
      <c r="X177" s="37">
        <v>100000000</v>
      </c>
      <c r="Y177" s="37">
        <v>100000000</v>
      </c>
      <c r="Z177" s="37">
        <v>100000000</v>
      </c>
      <c r="AA177" s="37">
        <v>100000000</v>
      </c>
      <c r="AB177" s="45">
        <v>100000000</v>
      </c>
      <c r="AC177" s="44">
        <v>100000000</v>
      </c>
    </row>
    <row r="178" spans="2:29" ht="13.5" customHeight="1" hidden="1">
      <c r="B178" s="36">
        <v>200811</v>
      </c>
      <c r="C178" s="37">
        <v>10000</v>
      </c>
      <c r="D178" s="37">
        <v>10000</v>
      </c>
      <c r="E178" s="37">
        <v>10000</v>
      </c>
      <c r="F178" s="37">
        <v>1</v>
      </c>
      <c r="G178" s="37">
        <v>100000</v>
      </c>
      <c r="H178" s="37">
        <v>100000000</v>
      </c>
      <c r="I178" s="37">
        <v>100000000</v>
      </c>
      <c r="J178" s="37">
        <v>100000000</v>
      </c>
      <c r="K178" s="37">
        <v>100000000</v>
      </c>
      <c r="L178" s="37">
        <v>100000000</v>
      </c>
      <c r="M178" s="37">
        <v>100000000</v>
      </c>
      <c r="N178" s="37">
        <v>100000000</v>
      </c>
      <c r="O178" s="38">
        <v>100000000</v>
      </c>
      <c r="P178" s="38">
        <v>100000000</v>
      </c>
      <c r="Q178" s="38">
        <v>100000000</v>
      </c>
      <c r="R178" s="37">
        <v>100000000</v>
      </c>
      <c r="S178" s="37">
        <v>100000000</v>
      </c>
      <c r="T178" s="37">
        <v>100000000</v>
      </c>
      <c r="U178" s="37">
        <v>100000000</v>
      </c>
      <c r="V178" s="37">
        <v>100000000</v>
      </c>
      <c r="W178" s="37">
        <v>100000000</v>
      </c>
      <c r="X178" s="37">
        <v>100000000</v>
      </c>
      <c r="Y178" s="37">
        <v>100000000</v>
      </c>
      <c r="Z178" s="37">
        <v>100000000</v>
      </c>
      <c r="AA178" s="37">
        <v>100000000</v>
      </c>
      <c r="AB178" s="45">
        <v>100000000</v>
      </c>
      <c r="AC178" s="44">
        <v>100000000</v>
      </c>
    </row>
    <row r="179" spans="2:29" ht="13.5" customHeight="1" hidden="1">
      <c r="B179" s="36">
        <v>200812</v>
      </c>
      <c r="C179" s="37">
        <v>10000</v>
      </c>
      <c r="D179" s="37">
        <v>10000</v>
      </c>
      <c r="E179" s="37">
        <v>10000</v>
      </c>
      <c r="F179" s="37">
        <v>1</v>
      </c>
      <c r="G179" s="37">
        <v>100000</v>
      </c>
      <c r="H179" s="37">
        <v>100000000</v>
      </c>
      <c r="I179" s="37">
        <v>100000000</v>
      </c>
      <c r="J179" s="37">
        <v>100000000</v>
      </c>
      <c r="K179" s="37">
        <v>100000000</v>
      </c>
      <c r="L179" s="37">
        <v>100000000</v>
      </c>
      <c r="M179" s="37">
        <v>100000000</v>
      </c>
      <c r="N179" s="37">
        <v>100000000</v>
      </c>
      <c r="O179" s="38">
        <v>100000000</v>
      </c>
      <c r="P179" s="38">
        <v>100000000</v>
      </c>
      <c r="Q179" s="38">
        <v>100000000</v>
      </c>
      <c r="R179" s="37">
        <v>100000000</v>
      </c>
      <c r="S179" s="37">
        <v>100000000</v>
      </c>
      <c r="T179" s="37">
        <v>100000000</v>
      </c>
      <c r="U179" s="37">
        <v>100000000</v>
      </c>
      <c r="V179" s="37">
        <v>100000000</v>
      </c>
      <c r="W179" s="37">
        <v>100000000</v>
      </c>
      <c r="X179" s="37">
        <v>100000000</v>
      </c>
      <c r="Y179" s="37">
        <v>100000000</v>
      </c>
      <c r="Z179" s="37">
        <v>100000000</v>
      </c>
      <c r="AA179" s="37">
        <v>100000000</v>
      </c>
      <c r="AB179" s="45">
        <v>100000000</v>
      </c>
      <c r="AC179" s="44">
        <v>100000000</v>
      </c>
    </row>
    <row r="180" spans="2:29" ht="13.5" customHeight="1" hidden="1">
      <c r="B180" s="36">
        <v>200901</v>
      </c>
      <c r="C180" s="37">
        <v>10000</v>
      </c>
      <c r="D180" s="37">
        <v>10000</v>
      </c>
      <c r="E180" s="37">
        <v>10000</v>
      </c>
      <c r="F180" s="37">
        <v>1</v>
      </c>
      <c r="G180" s="37">
        <v>100000</v>
      </c>
      <c r="H180" s="37">
        <v>100000000</v>
      </c>
      <c r="I180" s="37">
        <v>100000000</v>
      </c>
      <c r="J180" s="37">
        <v>100000000</v>
      </c>
      <c r="K180" s="37">
        <v>100000000</v>
      </c>
      <c r="L180" s="37">
        <v>100000000</v>
      </c>
      <c r="M180" s="37">
        <v>100000000</v>
      </c>
      <c r="N180" s="37">
        <v>100000000</v>
      </c>
      <c r="O180" s="38">
        <v>100000000</v>
      </c>
      <c r="P180" s="38">
        <v>100000000</v>
      </c>
      <c r="Q180" s="38">
        <v>100000000</v>
      </c>
      <c r="R180" s="37">
        <v>100000000</v>
      </c>
      <c r="S180" s="37">
        <v>100000000</v>
      </c>
      <c r="T180" s="37">
        <v>100000000</v>
      </c>
      <c r="U180" s="37">
        <v>100000000</v>
      </c>
      <c r="V180" s="37">
        <v>100000000</v>
      </c>
      <c r="W180" s="37">
        <v>100000000</v>
      </c>
      <c r="X180" s="37">
        <v>100000000</v>
      </c>
      <c r="Y180" s="37">
        <v>100000000</v>
      </c>
      <c r="Z180" s="37">
        <v>100000000</v>
      </c>
      <c r="AA180" s="37">
        <v>100000000</v>
      </c>
      <c r="AB180" s="45">
        <v>100000000</v>
      </c>
      <c r="AC180" s="44">
        <v>100000000</v>
      </c>
    </row>
    <row r="181" spans="2:29" ht="13.5" customHeight="1" hidden="1">
      <c r="B181" s="36">
        <v>200902</v>
      </c>
      <c r="C181" s="37">
        <v>10000</v>
      </c>
      <c r="D181" s="37">
        <v>10000</v>
      </c>
      <c r="E181" s="37">
        <v>10000</v>
      </c>
      <c r="F181" s="37">
        <v>1</v>
      </c>
      <c r="G181" s="37">
        <v>100000</v>
      </c>
      <c r="H181" s="37">
        <v>100000000</v>
      </c>
      <c r="I181" s="37">
        <v>100000000</v>
      </c>
      <c r="J181" s="37">
        <v>100000000</v>
      </c>
      <c r="K181" s="37">
        <v>100000000</v>
      </c>
      <c r="L181" s="37">
        <v>100000000</v>
      </c>
      <c r="M181" s="37">
        <v>100000000</v>
      </c>
      <c r="N181" s="37">
        <v>100000000</v>
      </c>
      <c r="O181" s="38">
        <v>100000000</v>
      </c>
      <c r="P181" s="38">
        <v>100000000</v>
      </c>
      <c r="Q181" s="38">
        <v>100000000</v>
      </c>
      <c r="R181" s="37">
        <v>100000000</v>
      </c>
      <c r="S181" s="37">
        <v>100000000</v>
      </c>
      <c r="T181" s="37">
        <v>100000000</v>
      </c>
      <c r="U181" s="37">
        <v>100000000</v>
      </c>
      <c r="V181" s="37">
        <v>100000000</v>
      </c>
      <c r="W181" s="37">
        <v>100000000</v>
      </c>
      <c r="X181" s="37">
        <v>100000000</v>
      </c>
      <c r="Y181" s="37">
        <v>100000000</v>
      </c>
      <c r="Z181" s="37">
        <v>100000000</v>
      </c>
      <c r="AA181" s="37">
        <v>100000000</v>
      </c>
      <c r="AB181" s="45">
        <v>100000000</v>
      </c>
      <c r="AC181" s="44">
        <v>100000000</v>
      </c>
    </row>
    <row r="182" spans="2:29" ht="13.5" customHeight="1" hidden="1">
      <c r="B182" s="46">
        <v>200903</v>
      </c>
      <c r="C182" s="47">
        <v>10000</v>
      </c>
      <c r="D182" s="47">
        <v>10000</v>
      </c>
      <c r="E182" s="47">
        <v>10000</v>
      </c>
      <c r="F182" s="47">
        <v>1</v>
      </c>
      <c r="G182" s="47">
        <v>100000</v>
      </c>
      <c r="H182" s="47">
        <v>100000000</v>
      </c>
      <c r="I182" s="47">
        <v>100000000</v>
      </c>
      <c r="J182" s="47">
        <v>100000000</v>
      </c>
      <c r="K182" s="47">
        <v>100000000</v>
      </c>
      <c r="L182" s="47">
        <v>100000000</v>
      </c>
      <c r="M182" s="47">
        <v>100000000</v>
      </c>
      <c r="N182" s="47">
        <v>100000000</v>
      </c>
      <c r="O182" s="48">
        <v>100000000</v>
      </c>
      <c r="P182" s="48">
        <v>100000000</v>
      </c>
      <c r="Q182" s="48">
        <v>100000000</v>
      </c>
      <c r="R182" s="47">
        <v>100000000</v>
      </c>
      <c r="S182" s="47">
        <v>100000000</v>
      </c>
      <c r="T182" s="47">
        <v>100000000</v>
      </c>
      <c r="U182" s="47">
        <v>100000000</v>
      </c>
      <c r="V182" s="47">
        <v>100000000</v>
      </c>
      <c r="W182" s="47">
        <v>100000000</v>
      </c>
      <c r="X182" s="47">
        <v>100000000</v>
      </c>
      <c r="Y182" s="47">
        <v>100000000</v>
      </c>
      <c r="Z182" s="47">
        <v>100000000</v>
      </c>
      <c r="AA182" s="47">
        <v>100000000</v>
      </c>
      <c r="AB182" s="49">
        <v>100000000</v>
      </c>
      <c r="AC182" s="50">
        <v>100000000</v>
      </c>
    </row>
    <row r="183" spans="2:29" ht="13.5" customHeight="1" hidden="1">
      <c r="B183" s="51">
        <v>200904</v>
      </c>
      <c r="C183" s="37">
        <v>10000</v>
      </c>
      <c r="D183" s="37">
        <v>10000</v>
      </c>
      <c r="E183" s="37">
        <v>10000</v>
      </c>
      <c r="F183" s="37">
        <v>1</v>
      </c>
      <c r="G183" s="37">
        <v>100000</v>
      </c>
      <c r="H183" s="37">
        <v>100000000</v>
      </c>
      <c r="I183" s="37">
        <v>100000000</v>
      </c>
      <c r="J183" s="37">
        <v>100000000</v>
      </c>
      <c r="K183" s="37">
        <v>100000000</v>
      </c>
      <c r="L183" s="37">
        <v>100000000</v>
      </c>
      <c r="M183" s="37">
        <v>100000000</v>
      </c>
      <c r="N183" s="37">
        <v>100000000</v>
      </c>
      <c r="O183" s="38">
        <v>100000000</v>
      </c>
      <c r="P183" s="38">
        <v>100000000</v>
      </c>
      <c r="Q183" s="38">
        <v>100000000</v>
      </c>
      <c r="R183" s="37">
        <v>100000000</v>
      </c>
      <c r="S183" s="37">
        <v>100000000</v>
      </c>
      <c r="T183" s="37">
        <v>100000000</v>
      </c>
      <c r="U183" s="37">
        <v>100000000</v>
      </c>
      <c r="V183" s="37">
        <v>100000000</v>
      </c>
      <c r="W183" s="37">
        <v>100000000</v>
      </c>
      <c r="X183" s="37">
        <v>100000000</v>
      </c>
      <c r="Y183" s="37">
        <v>100000000</v>
      </c>
      <c r="Z183" s="37">
        <v>100000000</v>
      </c>
      <c r="AA183" s="37">
        <v>100000000</v>
      </c>
      <c r="AB183" s="52">
        <v>100000000</v>
      </c>
      <c r="AC183" s="53">
        <v>100000000</v>
      </c>
    </row>
    <row r="184" spans="2:29" ht="13.5" customHeight="1" hidden="1">
      <c r="B184" s="36">
        <v>200905</v>
      </c>
      <c r="C184" s="37">
        <v>10000</v>
      </c>
      <c r="D184" s="37">
        <v>10000</v>
      </c>
      <c r="E184" s="37">
        <v>10000</v>
      </c>
      <c r="F184" s="37">
        <v>1</v>
      </c>
      <c r="G184" s="37">
        <v>100000</v>
      </c>
      <c r="H184" s="37">
        <v>100000000</v>
      </c>
      <c r="I184" s="37">
        <v>100000000</v>
      </c>
      <c r="J184" s="37">
        <v>100000000</v>
      </c>
      <c r="K184" s="37">
        <v>100000000</v>
      </c>
      <c r="L184" s="37">
        <v>100000000</v>
      </c>
      <c r="M184" s="37">
        <v>100000000</v>
      </c>
      <c r="N184" s="37">
        <v>100000000</v>
      </c>
      <c r="O184" s="38">
        <v>100000000</v>
      </c>
      <c r="P184" s="38">
        <v>100000000</v>
      </c>
      <c r="Q184" s="38">
        <v>100000000</v>
      </c>
      <c r="R184" s="37">
        <v>100000000</v>
      </c>
      <c r="S184" s="37">
        <v>100000000</v>
      </c>
      <c r="T184" s="37">
        <v>100000000</v>
      </c>
      <c r="U184" s="37">
        <v>100000000</v>
      </c>
      <c r="V184" s="37">
        <v>100000000</v>
      </c>
      <c r="W184" s="37">
        <v>100000000</v>
      </c>
      <c r="X184" s="37">
        <v>100000000</v>
      </c>
      <c r="Y184" s="37">
        <v>100000000</v>
      </c>
      <c r="Z184" s="37">
        <v>100000000</v>
      </c>
      <c r="AA184" s="37">
        <v>100000000</v>
      </c>
      <c r="AB184" s="45">
        <v>100000000</v>
      </c>
      <c r="AC184" s="44">
        <v>100000000</v>
      </c>
    </row>
    <row r="185" spans="2:29" ht="13.5" customHeight="1" hidden="1">
      <c r="B185" s="36">
        <v>200906</v>
      </c>
      <c r="C185" s="37">
        <v>10000</v>
      </c>
      <c r="D185" s="37">
        <v>10000</v>
      </c>
      <c r="E185" s="37">
        <v>10000</v>
      </c>
      <c r="F185" s="37">
        <v>1</v>
      </c>
      <c r="G185" s="37">
        <v>100000</v>
      </c>
      <c r="H185" s="37">
        <v>100000000</v>
      </c>
      <c r="I185" s="37">
        <v>100000000</v>
      </c>
      <c r="J185" s="37">
        <v>100000000</v>
      </c>
      <c r="K185" s="37">
        <v>100000000</v>
      </c>
      <c r="L185" s="37">
        <v>100000000</v>
      </c>
      <c r="M185" s="37">
        <v>100000000</v>
      </c>
      <c r="N185" s="37">
        <v>100000000</v>
      </c>
      <c r="O185" s="38">
        <v>100000000</v>
      </c>
      <c r="P185" s="38">
        <v>100000000</v>
      </c>
      <c r="Q185" s="38">
        <v>100000000</v>
      </c>
      <c r="R185" s="37">
        <v>100000000</v>
      </c>
      <c r="S185" s="37">
        <v>100000000</v>
      </c>
      <c r="T185" s="37">
        <v>100000000</v>
      </c>
      <c r="U185" s="37">
        <v>100000000</v>
      </c>
      <c r="V185" s="37">
        <v>100000000</v>
      </c>
      <c r="W185" s="37">
        <v>100000000</v>
      </c>
      <c r="X185" s="37">
        <v>100000000</v>
      </c>
      <c r="Y185" s="37">
        <v>100000000</v>
      </c>
      <c r="Z185" s="37">
        <v>100000000</v>
      </c>
      <c r="AA185" s="37">
        <v>100000000</v>
      </c>
      <c r="AB185" s="45">
        <v>100000000</v>
      </c>
      <c r="AC185" s="44">
        <v>100000000</v>
      </c>
    </row>
    <row r="186" spans="2:29" ht="13.5" customHeight="1" hidden="1">
      <c r="B186" s="36">
        <v>200907</v>
      </c>
      <c r="C186" s="37">
        <v>10000</v>
      </c>
      <c r="D186" s="37">
        <v>10000</v>
      </c>
      <c r="E186" s="37">
        <v>10000</v>
      </c>
      <c r="F186" s="37">
        <v>1</v>
      </c>
      <c r="G186" s="37">
        <v>100000</v>
      </c>
      <c r="H186" s="37">
        <v>100000000</v>
      </c>
      <c r="I186" s="37">
        <v>100000000</v>
      </c>
      <c r="J186" s="37">
        <v>100000000</v>
      </c>
      <c r="K186" s="37">
        <v>100000000</v>
      </c>
      <c r="L186" s="37">
        <v>100000000</v>
      </c>
      <c r="M186" s="37">
        <v>100000000</v>
      </c>
      <c r="N186" s="37">
        <v>100000000</v>
      </c>
      <c r="O186" s="38">
        <v>100000000</v>
      </c>
      <c r="P186" s="38">
        <v>100000000</v>
      </c>
      <c r="Q186" s="38">
        <v>100000000</v>
      </c>
      <c r="R186" s="37">
        <v>100000000</v>
      </c>
      <c r="S186" s="37">
        <v>100000000</v>
      </c>
      <c r="T186" s="37">
        <v>100000000</v>
      </c>
      <c r="U186" s="37">
        <v>100000000</v>
      </c>
      <c r="V186" s="37">
        <v>100000000</v>
      </c>
      <c r="W186" s="37">
        <v>100000000</v>
      </c>
      <c r="X186" s="37">
        <v>100000000</v>
      </c>
      <c r="Y186" s="37">
        <v>100000000</v>
      </c>
      <c r="Z186" s="37">
        <v>100000000</v>
      </c>
      <c r="AA186" s="37">
        <v>100000000</v>
      </c>
      <c r="AB186" s="45">
        <v>100000000</v>
      </c>
      <c r="AC186" s="44">
        <v>100000000</v>
      </c>
    </row>
    <row r="187" spans="2:29" ht="13.5" customHeight="1" hidden="1">
      <c r="B187" s="36">
        <v>200908</v>
      </c>
      <c r="C187" s="37">
        <v>10000</v>
      </c>
      <c r="D187" s="37">
        <v>10000</v>
      </c>
      <c r="E187" s="37">
        <v>10000</v>
      </c>
      <c r="F187" s="37">
        <v>1</v>
      </c>
      <c r="G187" s="37">
        <v>100000</v>
      </c>
      <c r="H187" s="37">
        <v>100000000</v>
      </c>
      <c r="I187" s="37">
        <v>100000000</v>
      </c>
      <c r="J187" s="37">
        <v>100000000</v>
      </c>
      <c r="K187" s="37">
        <v>100000000</v>
      </c>
      <c r="L187" s="37">
        <v>100000000</v>
      </c>
      <c r="M187" s="37">
        <v>100000000</v>
      </c>
      <c r="N187" s="37">
        <v>100000000</v>
      </c>
      <c r="O187" s="38">
        <v>100000000</v>
      </c>
      <c r="P187" s="38">
        <v>100000000</v>
      </c>
      <c r="Q187" s="38">
        <v>100000000</v>
      </c>
      <c r="R187" s="37">
        <v>100000000</v>
      </c>
      <c r="S187" s="37">
        <v>100000000</v>
      </c>
      <c r="T187" s="37">
        <v>100000000</v>
      </c>
      <c r="U187" s="37">
        <v>100000000</v>
      </c>
      <c r="V187" s="37">
        <v>100000000</v>
      </c>
      <c r="W187" s="37">
        <v>100000000</v>
      </c>
      <c r="X187" s="37">
        <v>100000000</v>
      </c>
      <c r="Y187" s="37">
        <v>100000000</v>
      </c>
      <c r="Z187" s="37">
        <v>100000000</v>
      </c>
      <c r="AA187" s="37">
        <v>100000000</v>
      </c>
      <c r="AB187" s="45">
        <v>100000000</v>
      </c>
      <c r="AC187" s="44">
        <v>100000000</v>
      </c>
    </row>
    <row r="188" spans="2:29" ht="13.5" customHeight="1" hidden="1">
      <c r="B188" s="36">
        <v>200909</v>
      </c>
      <c r="C188" s="37">
        <v>10000</v>
      </c>
      <c r="D188" s="37">
        <v>10000</v>
      </c>
      <c r="E188" s="37">
        <v>10000</v>
      </c>
      <c r="F188" s="37">
        <v>1</v>
      </c>
      <c r="G188" s="37">
        <v>100000</v>
      </c>
      <c r="H188" s="37">
        <v>100000000</v>
      </c>
      <c r="I188" s="37">
        <v>100000000</v>
      </c>
      <c r="J188" s="37">
        <v>100000000</v>
      </c>
      <c r="K188" s="37">
        <v>100000000</v>
      </c>
      <c r="L188" s="37">
        <v>100000000</v>
      </c>
      <c r="M188" s="37">
        <v>100000000</v>
      </c>
      <c r="N188" s="37">
        <v>100000000</v>
      </c>
      <c r="O188" s="38">
        <v>100000000</v>
      </c>
      <c r="P188" s="38">
        <v>100000000</v>
      </c>
      <c r="Q188" s="38">
        <v>100000000</v>
      </c>
      <c r="R188" s="37">
        <v>100000000</v>
      </c>
      <c r="S188" s="37">
        <v>100000000</v>
      </c>
      <c r="T188" s="37">
        <v>100000000</v>
      </c>
      <c r="U188" s="37">
        <v>100000000</v>
      </c>
      <c r="V188" s="37">
        <v>100000000</v>
      </c>
      <c r="W188" s="37">
        <v>100000000</v>
      </c>
      <c r="X188" s="37">
        <v>100000000</v>
      </c>
      <c r="Y188" s="37">
        <v>100000000</v>
      </c>
      <c r="Z188" s="37">
        <v>100000000</v>
      </c>
      <c r="AA188" s="37">
        <v>100000000</v>
      </c>
      <c r="AB188" s="45">
        <v>100000000</v>
      </c>
      <c r="AC188" s="44">
        <v>100000000</v>
      </c>
    </row>
    <row r="189" spans="2:29" ht="13.5" customHeight="1" hidden="1">
      <c r="B189" s="36">
        <v>200910</v>
      </c>
      <c r="C189" s="37">
        <v>10000</v>
      </c>
      <c r="D189" s="37">
        <v>10000</v>
      </c>
      <c r="E189" s="37">
        <v>10000</v>
      </c>
      <c r="F189" s="37">
        <v>1</v>
      </c>
      <c r="G189" s="37">
        <v>100000</v>
      </c>
      <c r="H189" s="37">
        <v>100000000</v>
      </c>
      <c r="I189" s="37">
        <v>100000000</v>
      </c>
      <c r="J189" s="37">
        <v>100000000</v>
      </c>
      <c r="K189" s="37">
        <v>100000000</v>
      </c>
      <c r="L189" s="37">
        <v>100000000</v>
      </c>
      <c r="M189" s="37">
        <v>100000000</v>
      </c>
      <c r="N189" s="37">
        <v>100000000</v>
      </c>
      <c r="O189" s="38">
        <v>100000000</v>
      </c>
      <c r="P189" s="38">
        <v>100000000</v>
      </c>
      <c r="Q189" s="38">
        <v>100000000</v>
      </c>
      <c r="R189" s="37">
        <v>100000000</v>
      </c>
      <c r="S189" s="37">
        <v>100000000</v>
      </c>
      <c r="T189" s="37">
        <v>100000000</v>
      </c>
      <c r="U189" s="37">
        <v>100000000</v>
      </c>
      <c r="V189" s="37">
        <v>100000000</v>
      </c>
      <c r="W189" s="37">
        <v>100000000</v>
      </c>
      <c r="X189" s="37">
        <v>100000000</v>
      </c>
      <c r="Y189" s="37">
        <v>100000000</v>
      </c>
      <c r="Z189" s="37">
        <v>100000000</v>
      </c>
      <c r="AA189" s="37">
        <v>100000000</v>
      </c>
      <c r="AB189" s="45">
        <v>100000000</v>
      </c>
      <c r="AC189" s="44">
        <v>100000000</v>
      </c>
    </row>
    <row r="190" spans="2:29" ht="13.5" customHeight="1" hidden="1">
      <c r="B190" s="36">
        <v>200911</v>
      </c>
      <c r="C190" s="37">
        <v>10000</v>
      </c>
      <c r="D190" s="37">
        <v>10000</v>
      </c>
      <c r="E190" s="37">
        <v>10000</v>
      </c>
      <c r="F190" s="37">
        <v>1</v>
      </c>
      <c r="G190" s="37">
        <v>100000</v>
      </c>
      <c r="H190" s="37">
        <v>100000000</v>
      </c>
      <c r="I190" s="37">
        <v>100000000</v>
      </c>
      <c r="J190" s="37">
        <v>100000000</v>
      </c>
      <c r="K190" s="37">
        <v>100000000</v>
      </c>
      <c r="L190" s="37">
        <v>100000000</v>
      </c>
      <c r="M190" s="37">
        <v>100000000</v>
      </c>
      <c r="N190" s="37">
        <v>100000000</v>
      </c>
      <c r="O190" s="38">
        <v>100000000</v>
      </c>
      <c r="P190" s="38">
        <v>100000000</v>
      </c>
      <c r="Q190" s="38">
        <v>100000000</v>
      </c>
      <c r="R190" s="37">
        <v>100000000</v>
      </c>
      <c r="S190" s="37">
        <v>100000000</v>
      </c>
      <c r="T190" s="37">
        <v>100000000</v>
      </c>
      <c r="U190" s="37">
        <v>100000000</v>
      </c>
      <c r="V190" s="37">
        <v>100000000</v>
      </c>
      <c r="W190" s="37">
        <v>100000000</v>
      </c>
      <c r="X190" s="37">
        <v>100000000</v>
      </c>
      <c r="Y190" s="37">
        <v>100000000</v>
      </c>
      <c r="Z190" s="37">
        <v>100000000</v>
      </c>
      <c r="AA190" s="37">
        <v>100000000</v>
      </c>
      <c r="AB190" s="45">
        <v>100000000</v>
      </c>
      <c r="AC190" s="44">
        <v>100000000</v>
      </c>
    </row>
    <row r="191" spans="2:29" ht="13.5" customHeight="1" hidden="1">
      <c r="B191" s="36">
        <v>200912</v>
      </c>
      <c r="C191" s="37">
        <v>10000</v>
      </c>
      <c r="D191" s="37">
        <v>10000</v>
      </c>
      <c r="E191" s="37">
        <v>10000</v>
      </c>
      <c r="F191" s="37">
        <v>1</v>
      </c>
      <c r="G191" s="37">
        <v>100000</v>
      </c>
      <c r="H191" s="37">
        <v>100000000</v>
      </c>
      <c r="I191" s="37">
        <v>100000000</v>
      </c>
      <c r="J191" s="37">
        <v>100000000</v>
      </c>
      <c r="K191" s="37">
        <v>100000000</v>
      </c>
      <c r="L191" s="37">
        <v>100000000</v>
      </c>
      <c r="M191" s="37">
        <v>100000000</v>
      </c>
      <c r="N191" s="37">
        <v>100000000</v>
      </c>
      <c r="O191" s="38">
        <v>100000000</v>
      </c>
      <c r="P191" s="38">
        <v>100000000</v>
      </c>
      <c r="Q191" s="38">
        <v>100000000</v>
      </c>
      <c r="R191" s="37">
        <v>100000000</v>
      </c>
      <c r="S191" s="37">
        <v>100000000</v>
      </c>
      <c r="T191" s="37">
        <v>100000000</v>
      </c>
      <c r="U191" s="37">
        <v>100000000</v>
      </c>
      <c r="V191" s="37">
        <v>100000000</v>
      </c>
      <c r="W191" s="37">
        <v>100000000</v>
      </c>
      <c r="X191" s="37">
        <v>100000000</v>
      </c>
      <c r="Y191" s="37">
        <v>100000000</v>
      </c>
      <c r="Z191" s="37">
        <v>100000000</v>
      </c>
      <c r="AA191" s="37">
        <v>100000000</v>
      </c>
      <c r="AB191" s="45">
        <v>100000000</v>
      </c>
      <c r="AC191" s="44">
        <v>100000000</v>
      </c>
    </row>
    <row r="192" spans="2:29" ht="13.5" customHeight="1" hidden="1">
      <c r="B192" s="36">
        <v>201001</v>
      </c>
      <c r="C192" s="37">
        <v>140859</v>
      </c>
      <c r="D192" s="37">
        <v>60962</v>
      </c>
      <c r="E192" s="37">
        <v>79897</v>
      </c>
      <c r="F192" s="37">
        <v>393737.377382631</v>
      </c>
      <c r="G192" s="37">
        <v>24003018</v>
      </c>
      <c r="H192" s="37">
        <v>2034747637.51601</v>
      </c>
      <c r="I192" s="37">
        <v>571512320</v>
      </c>
      <c r="J192" s="37">
        <v>701277300</v>
      </c>
      <c r="K192" s="37">
        <v>186880830</v>
      </c>
      <c r="L192" s="37">
        <v>330478080</v>
      </c>
      <c r="M192" s="37">
        <v>1950500</v>
      </c>
      <c r="N192" s="37">
        <v>27367664</v>
      </c>
      <c r="O192" s="38">
        <v>1085351.51601497</v>
      </c>
      <c r="P192" s="38">
        <v>214195592</v>
      </c>
      <c r="Q192" s="38">
        <v>1599712475</v>
      </c>
      <c r="R192" s="37">
        <v>480197986</v>
      </c>
      <c r="S192" s="37">
        <v>515029176</v>
      </c>
      <c r="T192" s="37">
        <v>131995228</v>
      </c>
      <c r="U192" s="37">
        <v>236798365</v>
      </c>
      <c r="V192" s="37">
        <v>1439070</v>
      </c>
      <c r="W192" s="37">
        <v>16354834</v>
      </c>
      <c r="X192" s="37">
        <v>2934744</v>
      </c>
      <c r="Y192" s="37">
        <v>767480</v>
      </c>
      <c r="Z192" s="37">
        <v>214195592</v>
      </c>
      <c r="AA192" s="37">
        <v>144926972</v>
      </c>
      <c r="AB192" s="45">
        <v>6199600</v>
      </c>
      <c r="AC192" s="44">
        <v>219900</v>
      </c>
    </row>
    <row r="193" spans="2:29" ht="13.5" customHeight="1" hidden="1">
      <c r="B193" s="36">
        <v>201002</v>
      </c>
      <c r="C193" s="37">
        <v>141546</v>
      </c>
      <c r="D193" s="37">
        <v>61359</v>
      </c>
      <c r="E193" s="37">
        <v>80187</v>
      </c>
      <c r="F193" s="37">
        <v>392105.966524878</v>
      </c>
      <c r="G193" s="37">
        <v>24059230</v>
      </c>
      <c r="H193" s="37">
        <v>1957773881.15672</v>
      </c>
      <c r="I193" s="37">
        <v>553412190</v>
      </c>
      <c r="J193" s="37">
        <v>689807070</v>
      </c>
      <c r="K193" s="37">
        <v>198298740</v>
      </c>
      <c r="L193" s="37">
        <v>323192020</v>
      </c>
      <c r="M193" s="37">
        <v>1780400</v>
      </c>
      <c r="N193" s="37">
        <v>27054356</v>
      </c>
      <c r="O193" s="38">
        <v>701117.156729035</v>
      </c>
      <c r="P193" s="38">
        <v>163527988</v>
      </c>
      <c r="Q193" s="38">
        <v>1524939090</v>
      </c>
      <c r="R193" s="37">
        <v>462579332</v>
      </c>
      <c r="S193" s="37">
        <v>508797131</v>
      </c>
      <c r="T193" s="37">
        <v>140382652</v>
      </c>
      <c r="U193" s="37">
        <v>231613760</v>
      </c>
      <c r="V193" s="37">
        <v>1278625</v>
      </c>
      <c r="W193" s="37">
        <v>16095164</v>
      </c>
      <c r="X193" s="37">
        <v>140604</v>
      </c>
      <c r="Y193" s="37">
        <v>497584</v>
      </c>
      <c r="Z193" s="37">
        <v>163554238</v>
      </c>
      <c r="AA193" s="37">
        <v>206148515</v>
      </c>
      <c r="AB193" s="45">
        <v>2790259</v>
      </c>
      <c r="AC193" s="44">
        <v>3201840</v>
      </c>
    </row>
    <row r="194" spans="2:29" ht="13.5" customHeight="1" hidden="1">
      <c r="B194" s="46">
        <v>201003</v>
      </c>
      <c r="C194" s="47">
        <v>140511</v>
      </c>
      <c r="D194" s="47">
        <v>60848</v>
      </c>
      <c r="E194" s="47">
        <v>79663</v>
      </c>
      <c r="F194" s="47">
        <v>390620.299763344</v>
      </c>
      <c r="G194" s="47">
        <v>23768464</v>
      </c>
      <c r="H194" s="47">
        <v>2172325303.34182</v>
      </c>
      <c r="I194" s="47">
        <v>564738380</v>
      </c>
      <c r="J194" s="47">
        <v>774114780</v>
      </c>
      <c r="K194" s="47">
        <v>229670360</v>
      </c>
      <c r="L194" s="47">
        <v>370195050</v>
      </c>
      <c r="M194" s="47">
        <v>1975800</v>
      </c>
      <c r="N194" s="47">
        <v>28253064</v>
      </c>
      <c r="O194" s="48">
        <v>22845497.3418224</v>
      </c>
      <c r="P194" s="48">
        <v>180532372</v>
      </c>
      <c r="Q194" s="48">
        <v>1693983894</v>
      </c>
      <c r="R194" s="47">
        <v>470506432</v>
      </c>
      <c r="S194" s="47">
        <v>567494642</v>
      </c>
      <c r="T194" s="47">
        <v>162525923</v>
      </c>
      <c r="U194" s="47">
        <v>264610477</v>
      </c>
      <c r="V194" s="47">
        <v>1424585</v>
      </c>
      <c r="W194" s="47">
        <v>16842032</v>
      </c>
      <c r="X194" s="47">
        <v>10288091</v>
      </c>
      <c r="Y194" s="47">
        <v>17193739</v>
      </c>
      <c r="Z194" s="47">
        <v>183097973</v>
      </c>
      <c r="AA194" s="47">
        <v>178305993</v>
      </c>
      <c r="AB194" s="49">
        <v>35331600</v>
      </c>
      <c r="AC194" s="50">
        <v>0</v>
      </c>
    </row>
    <row r="195" spans="2:29" ht="13.5" customHeight="1" hidden="1">
      <c r="B195" s="36">
        <v>201004</v>
      </c>
      <c r="C195" s="37">
        <v>140192</v>
      </c>
      <c r="D195" s="37">
        <v>61210</v>
      </c>
      <c r="E195" s="37">
        <v>78982</v>
      </c>
      <c r="F195" s="37">
        <v>388518.836791373</v>
      </c>
      <c r="G195" s="37">
        <v>23781238</v>
      </c>
      <c r="H195" s="37">
        <v>2046190674.87477</v>
      </c>
      <c r="I195" s="37">
        <v>518989800</v>
      </c>
      <c r="J195" s="37">
        <v>730195950</v>
      </c>
      <c r="K195" s="37">
        <v>216214070</v>
      </c>
      <c r="L195" s="37">
        <v>352878650</v>
      </c>
      <c r="M195" s="37">
        <v>1718700</v>
      </c>
      <c r="N195" s="37">
        <v>25288314</v>
      </c>
      <c r="O195" s="38">
        <v>22073700.8747717</v>
      </c>
      <c r="P195" s="38">
        <v>178831490</v>
      </c>
      <c r="Q195" s="38">
        <v>1606517066</v>
      </c>
      <c r="R195" s="37">
        <v>433127482</v>
      </c>
      <c r="S195" s="37">
        <v>534185995</v>
      </c>
      <c r="T195" s="37">
        <v>152899232</v>
      </c>
      <c r="U195" s="37">
        <v>252546083</v>
      </c>
      <c r="V195" s="37">
        <v>1228855</v>
      </c>
      <c r="W195" s="37">
        <v>14942124</v>
      </c>
      <c r="X195" s="37">
        <v>23134238</v>
      </c>
      <c r="Y195" s="37">
        <v>15614962</v>
      </c>
      <c r="Z195" s="37">
        <v>178838095</v>
      </c>
      <c r="AA195" s="37">
        <v>231318906</v>
      </c>
      <c r="AB195" s="52">
        <v>20681965</v>
      </c>
      <c r="AC195" s="53">
        <v>0</v>
      </c>
    </row>
    <row r="196" spans="2:29" ht="13.5" customHeight="1" hidden="1">
      <c r="B196" s="36">
        <v>201005</v>
      </c>
      <c r="C196" s="37">
        <v>139764</v>
      </c>
      <c r="D196" s="37">
        <v>61141</v>
      </c>
      <c r="E196" s="37">
        <v>78623</v>
      </c>
      <c r="F196" s="37">
        <v>388398.259760226</v>
      </c>
      <c r="G196" s="37">
        <v>23747058</v>
      </c>
      <c r="H196" s="37">
        <v>1923286357.09195</v>
      </c>
      <c r="I196" s="37">
        <v>513156430</v>
      </c>
      <c r="J196" s="37">
        <v>690856030</v>
      </c>
      <c r="K196" s="37">
        <v>188798450</v>
      </c>
      <c r="L196" s="37">
        <v>309716920</v>
      </c>
      <c r="M196" s="37">
        <v>2066050</v>
      </c>
      <c r="N196" s="37">
        <v>24408702</v>
      </c>
      <c r="O196" s="38">
        <v>26888425.0919574</v>
      </c>
      <c r="P196" s="38">
        <v>167395350</v>
      </c>
      <c r="Q196" s="38">
        <v>1510640530</v>
      </c>
      <c r="R196" s="37">
        <v>431354530</v>
      </c>
      <c r="S196" s="37">
        <v>506043387</v>
      </c>
      <c r="T196" s="37">
        <v>132764789</v>
      </c>
      <c r="U196" s="37">
        <v>221535456</v>
      </c>
      <c r="V196" s="37">
        <v>1482880</v>
      </c>
      <c r="W196" s="37">
        <v>14514722</v>
      </c>
      <c r="X196" s="37">
        <v>16482642</v>
      </c>
      <c r="Y196" s="37">
        <v>18997370</v>
      </c>
      <c r="Z196" s="37">
        <v>167464754</v>
      </c>
      <c r="AA196" s="37">
        <v>224708373</v>
      </c>
      <c r="AB196" s="45">
        <v>15765910</v>
      </c>
      <c r="AC196" s="44">
        <v>1098720</v>
      </c>
    </row>
    <row r="197" spans="2:29" ht="13.5" customHeight="1" hidden="1">
      <c r="B197" s="36">
        <v>201006</v>
      </c>
      <c r="C197" s="37">
        <v>138641</v>
      </c>
      <c r="D197" s="37">
        <v>60657</v>
      </c>
      <c r="E197" s="37">
        <v>77984</v>
      </c>
      <c r="F197" s="37">
        <v>387890.630924707</v>
      </c>
      <c r="G197" s="37">
        <v>23528282</v>
      </c>
      <c r="H197" s="37">
        <v>2057800964.06547</v>
      </c>
      <c r="I197" s="37">
        <v>564726090</v>
      </c>
      <c r="J197" s="37">
        <v>732679800</v>
      </c>
      <c r="K197" s="37">
        <v>215594860</v>
      </c>
      <c r="L197" s="37">
        <v>324048850</v>
      </c>
      <c r="M197" s="37">
        <v>2633950</v>
      </c>
      <c r="N197" s="37">
        <v>26707808</v>
      </c>
      <c r="O197" s="38">
        <v>25860074.0654771</v>
      </c>
      <c r="P197" s="38">
        <v>165549532</v>
      </c>
      <c r="Q197" s="38">
        <v>1628335380</v>
      </c>
      <c r="R197" s="37">
        <v>476574798</v>
      </c>
      <c r="S197" s="37">
        <v>538035039</v>
      </c>
      <c r="T197" s="37">
        <v>152346165</v>
      </c>
      <c r="U197" s="37">
        <v>231756711</v>
      </c>
      <c r="V197" s="37">
        <v>1904915</v>
      </c>
      <c r="W197" s="37">
        <v>15910008</v>
      </c>
      <c r="X197" s="37">
        <v>26906451</v>
      </c>
      <c r="Y197" s="37">
        <v>18278562</v>
      </c>
      <c r="Z197" s="37">
        <v>166622731</v>
      </c>
      <c r="AA197" s="37">
        <v>224100055</v>
      </c>
      <c r="AB197" s="45">
        <v>19792000</v>
      </c>
      <c r="AC197" s="44">
        <v>8608780</v>
      </c>
    </row>
    <row r="198" spans="2:29" ht="13.5" customHeight="1" hidden="1">
      <c r="B198" s="36">
        <v>201007</v>
      </c>
      <c r="C198" s="37">
        <v>137349</v>
      </c>
      <c r="D198" s="37">
        <v>60169</v>
      </c>
      <c r="E198" s="37">
        <v>77180</v>
      </c>
      <c r="F198" s="37">
        <v>385332.313982283</v>
      </c>
      <c r="G198" s="37">
        <v>23185060</v>
      </c>
      <c r="H198" s="37">
        <v>2041877197.3407</v>
      </c>
      <c r="I198" s="37">
        <v>539600640</v>
      </c>
      <c r="J198" s="37">
        <v>726775330</v>
      </c>
      <c r="K198" s="37">
        <v>224399920</v>
      </c>
      <c r="L198" s="37">
        <v>329699610</v>
      </c>
      <c r="M198" s="37">
        <v>2129450</v>
      </c>
      <c r="N198" s="37">
        <v>26825856</v>
      </c>
      <c r="O198" s="38">
        <v>32517891.3407019</v>
      </c>
      <c r="P198" s="38">
        <v>159928500</v>
      </c>
      <c r="Q198" s="38">
        <v>1600584324</v>
      </c>
      <c r="R198" s="37">
        <v>449553810</v>
      </c>
      <c r="S198" s="37">
        <v>532061541</v>
      </c>
      <c r="T198" s="37">
        <v>161026430</v>
      </c>
      <c r="U198" s="37">
        <v>235945137</v>
      </c>
      <c r="V198" s="37">
        <v>1547055</v>
      </c>
      <c r="W198" s="37">
        <v>16022398</v>
      </c>
      <c r="X198" s="37">
        <v>21169766</v>
      </c>
      <c r="Y198" s="37">
        <v>23000547</v>
      </c>
      <c r="Z198" s="37">
        <v>160257640</v>
      </c>
      <c r="AA198" s="37">
        <v>220837874</v>
      </c>
      <c r="AB198" s="45">
        <v>15556890</v>
      </c>
      <c r="AC198" s="44">
        <v>3492478</v>
      </c>
    </row>
    <row r="199" spans="2:29" ht="13.5" customHeight="1" hidden="1">
      <c r="B199" s="36">
        <v>201008</v>
      </c>
      <c r="C199" s="37">
        <v>138541</v>
      </c>
      <c r="D199" s="37">
        <v>60848</v>
      </c>
      <c r="E199" s="37">
        <v>77693</v>
      </c>
      <c r="F199" s="37">
        <v>386539.705495661</v>
      </c>
      <c r="G199" s="37">
        <v>23520168</v>
      </c>
      <c r="H199" s="37">
        <v>2050298235.23347</v>
      </c>
      <c r="I199" s="37">
        <v>567022880</v>
      </c>
      <c r="J199" s="37">
        <v>710351120</v>
      </c>
      <c r="K199" s="37">
        <v>209966620</v>
      </c>
      <c r="L199" s="37">
        <v>318940770</v>
      </c>
      <c r="M199" s="37">
        <v>1810800</v>
      </c>
      <c r="N199" s="37">
        <v>26870502</v>
      </c>
      <c r="O199" s="38">
        <v>45929679.2334758</v>
      </c>
      <c r="P199" s="38">
        <v>169405864</v>
      </c>
      <c r="Q199" s="38">
        <v>1612070100</v>
      </c>
      <c r="R199" s="37">
        <v>469255270</v>
      </c>
      <c r="S199" s="37">
        <v>521411141</v>
      </c>
      <c r="T199" s="37">
        <v>148397760</v>
      </c>
      <c r="U199" s="37">
        <v>227627913</v>
      </c>
      <c r="V199" s="37">
        <v>1315765</v>
      </c>
      <c r="W199" s="37">
        <v>16048602</v>
      </c>
      <c r="X199" s="37">
        <v>22955632</v>
      </c>
      <c r="Y199" s="37">
        <v>32732764</v>
      </c>
      <c r="Z199" s="37">
        <v>172325253</v>
      </c>
      <c r="AA199" s="37">
        <v>192620528</v>
      </c>
      <c r="AB199" s="45">
        <v>8903600</v>
      </c>
      <c r="AC199" s="44">
        <v>12402375</v>
      </c>
    </row>
    <row r="200" spans="2:29" ht="13.5" customHeight="1" hidden="1">
      <c r="B200" s="36">
        <v>201009</v>
      </c>
      <c r="C200" s="37">
        <v>139004</v>
      </c>
      <c r="D200" s="37">
        <v>61028</v>
      </c>
      <c r="E200" s="37">
        <v>77976</v>
      </c>
      <c r="F200" s="37">
        <v>393257.455594153</v>
      </c>
      <c r="G200" s="37">
        <v>23999716</v>
      </c>
      <c r="H200" s="37">
        <v>1956023316.1059</v>
      </c>
      <c r="I200" s="37">
        <v>525330040</v>
      </c>
      <c r="J200" s="37">
        <v>698792150</v>
      </c>
      <c r="K200" s="37">
        <v>196398510</v>
      </c>
      <c r="L200" s="37">
        <v>321484020</v>
      </c>
      <c r="M200" s="37">
        <v>1882450</v>
      </c>
      <c r="N200" s="37">
        <v>25164486</v>
      </c>
      <c r="O200" s="38">
        <v>19948474.1059061</v>
      </c>
      <c r="P200" s="38">
        <v>167023186</v>
      </c>
      <c r="Q200" s="38">
        <v>1535012759</v>
      </c>
      <c r="R200" s="37">
        <v>440855092</v>
      </c>
      <c r="S200" s="37">
        <v>512929759</v>
      </c>
      <c r="T200" s="37">
        <v>138679133</v>
      </c>
      <c r="U200" s="37">
        <v>230086339</v>
      </c>
      <c r="V200" s="37">
        <v>1358515</v>
      </c>
      <c r="W200" s="37">
        <v>15063806</v>
      </c>
      <c r="X200" s="37">
        <v>13663752</v>
      </c>
      <c r="Y200" s="37">
        <v>14118992</v>
      </c>
      <c r="Z200" s="37">
        <v>168257371</v>
      </c>
      <c r="AA200" s="37">
        <v>169992091</v>
      </c>
      <c r="AB200" s="45">
        <v>9126000</v>
      </c>
      <c r="AC200" s="44">
        <v>9955055</v>
      </c>
    </row>
    <row r="201" spans="2:29" ht="13.5" customHeight="1" hidden="1">
      <c r="B201" s="36">
        <v>201010</v>
      </c>
      <c r="C201" s="37">
        <v>138953</v>
      </c>
      <c r="D201" s="37">
        <v>61065</v>
      </c>
      <c r="E201" s="37">
        <v>77888</v>
      </c>
      <c r="F201" s="37">
        <v>393519.528371407</v>
      </c>
      <c r="G201" s="37">
        <v>24030270</v>
      </c>
      <c r="H201" s="37">
        <v>2017731264.03498</v>
      </c>
      <c r="I201" s="37">
        <v>547292350</v>
      </c>
      <c r="J201" s="37">
        <v>714680500</v>
      </c>
      <c r="K201" s="37">
        <v>197339260</v>
      </c>
      <c r="L201" s="37">
        <v>335532530</v>
      </c>
      <c r="M201" s="37">
        <v>2164600</v>
      </c>
      <c r="N201" s="37">
        <v>27224572</v>
      </c>
      <c r="O201" s="38">
        <v>16190214.0349805</v>
      </c>
      <c r="P201" s="38">
        <v>177307238</v>
      </c>
      <c r="Q201" s="38">
        <v>1592824804</v>
      </c>
      <c r="R201" s="37">
        <v>461722443</v>
      </c>
      <c r="S201" s="37">
        <v>524360033</v>
      </c>
      <c r="T201" s="37">
        <v>139541190</v>
      </c>
      <c r="U201" s="37">
        <v>240663890</v>
      </c>
      <c r="V201" s="37">
        <v>1546800</v>
      </c>
      <c r="W201" s="37">
        <v>16271168</v>
      </c>
      <c r="X201" s="37">
        <v>17572712</v>
      </c>
      <c r="Y201" s="37">
        <v>11467301</v>
      </c>
      <c r="Z201" s="37">
        <v>179679267</v>
      </c>
      <c r="AA201" s="37">
        <v>191685243</v>
      </c>
      <c r="AB201" s="45">
        <v>15105500</v>
      </c>
      <c r="AC201" s="44">
        <v>6990172</v>
      </c>
    </row>
    <row r="202" spans="2:29" ht="13.5" customHeight="1" hidden="1">
      <c r="B202" s="36">
        <v>201011</v>
      </c>
      <c r="C202" s="37">
        <v>138113</v>
      </c>
      <c r="D202" s="37">
        <v>60802</v>
      </c>
      <c r="E202" s="37">
        <v>77311</v>
      </c>
      <c r="F202" s="37">
        <v>393606.197164566</v>
      </c>
      <c r="G202" s="37">
        <v>23932044</v>
      </c>
      <c r="H202" s="37">
        <v>2066039336.00558</v>
      </c>
      <c r="I202" s="37">
        <v>566872760</v>
      </c>
      <c r="J202" s="37">
        <v>730118250</v>
      </c>
      <c r="K202" s="37">
        <v>198857860</v>
      </c>
      <c r="L202" s="37">
        <v>343141050</v>
      </c>
      <c r="M202" s="37">
        <v>2243650</v>
      </c>
      <c r="N202" s="37">
        <v>25884252</v>
      </c>
      <c r="O202" s="38">
        <v>34892150.0055813</v>
      </c>
      <c r="P202" s="38">
        <v>164029364</v>
      </c>
      <c r="Q202" s="38">
        <v>1632660172</v>
      </c>
      <c r="R202" s="37">
        <v>482151151</v>
      </c>
      <c r="S202" s="37">
        <v>537282908</v>
      </c>
      <c r="T202" s="37">
        <v>140770499</v>
      </c>
      <c r="U202" s="37">
        <v>247259891</v>
      </c>
      <c r="V202" s="37">
        <v>1593610</v>
      </c>
      <c r="W202" s="37">
        <v>15464902</v>
      </c>
      <c r="X202" s="37">
        <v>15050457</v>
      </c>
      <c r="Y202" s="37">
        <v>24760873</v>
      </c>
      <c r="Z202" s="37">
        <v>168325881</v>
      </c>
      <c r="AA202" s="37">
        <v>193025046</v>
      </c>
      <c r="AB202" s="45">
        <v>11780777</v>
      </c>
      <c r="AC202" s="44">
        <v>12404140</v>
      </c>
    </row>
    <row r="203" spans="2:29" ht="13.5" customHeight="1" hidden="1">
      <c r="B203" s="36">
        <v>201012</v>
      </c>
      <c r="C203" s="37">
        <v>136322</v>
      </c>
      <c r="D203" s="37">
        <v>59852</v>
      </c>
      <c r="E203" s="37">
        <v>76470</v>
      </c>
      <c r="F203" s="37">
        <v>389740.092227494</v>
      </c>
      <c r="G203" s="37">
        <v>23326724</v>
      </c>
      <c r="H203" s="37">
        <v>2019976334.65537</v>
      </c>
      <c r="I203" s="37">
        <v>521659640</v>
      </c>
      <c r="J203" s="37">
        <v>728621380</v>
      </c>
      <c r="K203" s="37">
        <v>205874660</v>
      </c>
      <c r="L203" s="37">
        <v>365368530</v>
      </c>
      <c r="M203" s="37">
        <v>2106900</v>
      </c>
      <c r="N203" s="37">
        <v>24822302</v>
      </c>
      <c r="O203" s="38">
        <v>22816568.6553744</v>
      </c>
      <c r="P203" s="38">
        <v>148706354</v>
      </c>
      <c r="Q203" s="38">
        <v>1580025622</v>
      </c>
      <c r="R203" s="37">
        <v>440610591</v>
      </c>
      <c r="S203" s="37">
        <v>536341231</v>
      </c>
      <c r="T203" s="37">
        <v>146089485</v>
      </c>
      <c r="U203" s="37">
        <v>262679487</v>
      </c>
      <c r="V203" s="37">
        <v>1494735</v>
      </c>
      <c r="W203" s="37">
        <v>14962412</v>
      </c>
      <c r="X203" s="37">
        <v>11378106</v>
      </c>
      <c r="Y203" s="37">
        <v>16143320</v>
      </c>
      <c r="Z203" s="37">
        <v>150326255</v>
      </c>
      <c r="AA203" s="37">
        <v>183384284</v>
      </c>
      <c r="AB203" s="45">
        <v>11971825</v>
      </c>
      <c r="AC203" s="44">
        <v>17036333</v>
      </c>
    </row>
    <row r="204" spans="2:29" ht="13.5" customHeight="1" hidden="1">
      <c r="B204" s="36">
        <v>201101</v>
      </c>
      <c r="C204" s="37">
        <v>136532</v>
      </c>
      <c r="D204" s="37">
        <v>59866</v>
      </c>
      <c r="E204" s="37">
        <v>76666</v>
      </c>
      <c r="F204" s="37">
        <v>389122.841011592</v>
      </c>
      <c r="G204" s="37">
        <v>23295228</v>
      </c>
      <c r="H204" s="37">
        <v>1935523845.69122</v>
      </c>
      <c r="I204" s="37">
        <v>524874560</v>
      </c>
      <c r="J204" s="37">
        <v>710281820</v>
      </c>
      <c r="K204" s="37">
        <v>184368560</v>
      </c>
      <c r="L204" s="37">
        <v>344323460</v>
      </c>
      <c r="M204" s="37">
        <v>1391250</v>
      </c>
      <c r="N204" s="37">
        <v>23408344</v>
      </c>
      <c r="O204" s="38">
        <v>13148595.6912217</v>
      </c>
      <c r="P204" s="38">
        <v>133727256</v>
      </c>
      <c r="Q204" s="38">
        <v>1521242485</v>
      </c>
      <c r="R204" s="37">
        <v>448086733</v>
      </c>
      <c r="S204" s="37">
        <v>520614071</v>
      </c>
      <c r="T204" s="37">
        <v>130516664</v>
      </c>
      <c r="U204" s="37">
        <v>246571029</v>
      </c>
      <c r="V204" s="37">
        <v>993780</v>
      </c>
      <c r="W204" s="37">
        <v>14121152</v>
      </c>
      <c r="X204" s="37">
        <v>13909554</v>
      </c>
      <c r="Y204" s="37">
        <v>9646757</v>
      </c>
      <c r="Z204" s="37">
        <v>136782745</v>
      </c>
      <c r="AA204" s="37">
        <v>188870617</v>
      </c>
      <c r="AB204" s="45">
        <v>18536400</v>
      </c>
      <c r="AC204" s="44">
        <v>4686724</v>
      </c>
    </row>
    <row r="205" spans="2:29" ht="13.5" customHeight="1" hidden="1">
      <c r="B205" s="36">
        <v>201102</v>
      </c>
      <c r="C205" s="37">
        <v>136351</v>
      </c>
      <c r="D205" s="37">
        <v>59917</v>
      </c>
      <c r="E205" s="37">
        <v>76434</v>
      </c>
      <c r="F205" s="37">
        <v>389245.456214429</v>
      </c>
      <c r="G205" s="37">
        <v>23322420</v>
      </c>
      <c r="H205" s="37">
        <v>1951759085.21537</v>
      </c>
      <c r="I205" s="37">
        <v>534677000</v>
      </c>
      <c r="J205" s="37">
        <v>700509220</v>
      </c>
      <c r="K205" s="37">
        <v>199677610</v>
      </c>
      <c r="L205" s="37">
        <v>334693720</v>
      </c>
      <c r="M205" s="37">
        <v>1669300</v>
      </c>
      <c r="N205" s="37">
        <v>24571880</v>
      </c>
      <c r="O205" s="38">
        <v>18304721.2153754</v>
      </c>
      <c r="P205" s="38">
        <v>137655634</v>
      </c>
      <c r="Q205" s="38">
        <v>1536897372</v>
      </c>
      <c r="R205" s="37">
        <v>455249314</v>
      </c>
      <c r="S205" s="37">
        <v>514159160</v>
      </c>
      <c r="T205" s="37">
        <v>141415347</v>
      </c>
      <c r="U205" s="37">
        <v>239839507</v>
      </c>
      <c r="V205" s="37">
        <v>1185865</v>
      </c>
      <c r="W205" s="37">
        <v>14781680</v>
      </c>
      <c r="X205" s="37">
        <v>16039263</v>
      </c>
      <c r="Y205" s="37">
        <v>12989912</v>
      </c>
      <c r="Z205" s="37">
        <v>141237324</v>
      </c>
      <c r="AA205" s="37">
        <v>174788406</v>
      </c>
      <c r="AB205" s="45">
        <v>9530220</v>
      </c>
      <c r="AC205" s="44">
        <v>11307055</v>
      </c>
    </row>
    <row r="206" spans="2:29" ht="13.5" customHeight="1" hidden="1">
      <c r="B206" s="46">
        <v>201103</v>
      </c>
      <c r="C206" s="47">
        <v>136325</v>
      </c>
      <c r="D206" s="47">
        <v>59981</v>
      </c>
      <c r="E206" s="47">
        <v>76344</v>
      </c>
      <c r="F206" s="47">
        <v>388287.491038828</v>
      </c>
      <c r="G206" s="47">
        <v>23289872</v>
      </c>
      <c r="H206" s="47">
        <v>2073472620.81783</v>
      </c>
      <c r="I206" s="47">
        <v>567792570</v>
      </c>
      <c r="J206" s="47">
        <v>742562970</v>
      </c>
      <c r="K206" s="47">
        <v>207608860</v>
      </c>
      <c r="L206" s="47">
        <v>364374250</v>
      </c>
      <c r="M206" s="47">
        <v>2315700</v>
      </c>
      <c r="N206" s="47">
        <v>25708448</v>
      </c>
      <c r="O206" s="48">
        <v>7756034.81783028</v>
      </c>
      <c r="P206" s="48">
        <v>155353788</v>
      </c>
      <c r="Q206" s="48">
        <v>1626927480</v>
      </c>
      <c r="R206" s="47">
        <v>478254382</v>
      </c>
      <c r="S206" s="47">
        <v>546706247</v>
      </c>
      <c r="T206" s="47">
        <v>147262847</v>
      </c>
      <c r="U206" s="47">
        <v>262200861</v>
      </c>
      <c r="V206" s="47">
        <v>1644225</v>
      </c>
      <c r="W206" s="47">
        <v>15719248</v>
      </c>
      <c r="X206" s="47">
        <v>12439244</v>
      </c>
      <c r="Y206" s="47">
        <v>5492916</v>
      </c>
      <c r="Z206" s="47">
        <v>157207510</v>
      </c>
      <c r="AA206" s="47">
        <v>197221466</v>
      </c>
      <c r="AB206" s="49">
        <v>9341200</v>
      </c>
      <c r="AC206" s="50">
        <v>13702463</v>
      </c>
    </row>
    <row r="207" spans="2:29" ht="13.5" customHeight="1" hidden="1">
      <c r="B207" s="36">
        <v>201104</v>
      </c>
      <c r="C207" s="37">
        <v>135383</v>
      </c>
      <c r="D207" s="37">
        <v>60030</v>
      </c>
      <c r="E207" s="37">
        <v>75353</v>
      </c>
      <c r="F207" s="37">
        <v>386316.44177911</v>
      </c>
      <c r="G207" s="37">
        <v>23190576</v>
      </c>
      <c r="H207" s="37">
        <v>1961058428.17051</v>
      </c>
      <c r="I207" s="37">
        <v>539908710</v>
      </c>
      <c r="J207" s="37">
        <v>695098320</v>
      </c>
      <c r="K207" s="37">
        <v>198158650</v>
      </c>
      <c r="L207" s="37">
        <v>354925480</v>
      </c>
      <c r="M207" s="37">
        <v>2063850</v>
      </c>
      <c r="N207" s="37">
        <v>24827320</v>
      </c>
      <c r="O207" s="38">
        <v>9646168.17051956</v>
      </c>
      <c r="P207" s="38">
        <v>136429930</v>
      </c>
      <c r="Q207" s="38">
        <v>1545864457</v>
      </c>
      <c r="R207" s="37">
        <v>459631766</v>
      </c>
      <c r="S207" s="37">
        <v>515169230</v>
      </c>
      <c r="T207" s="37">
        <v>141321583</v>
      </c>
      <c r="U207" s="37">
        <v>258486964</v>
      </c>
      <c r="V207" s="37">
        <v>1468605</v>
      </c>
      <c r="W207" s="37">
        <v>15541330</v>
      </c>
      <c r="X207" s="37">
        <v>10232771</v>
      </c>
      <c r="Y207" s="37">
        <v>7025815</v>
      </c>
      <c r="Z207" s="37">
        <v>136986393</v>
      </c>
      <c r="AA207" s="37">
        <v>183069196</v>
      </c>
      <c r="AB207" s="52">
        <v>28289200</v>
      </c>
      <c r="AC207" s="53">
        <v>19350648</v>
      </c>
    </row>
    <row r="208" spans="2:29" ht="13.5" customHeight="1" hidden="1">
      <c r="B208" s="36">
        <v>201105</v>
      </c>
      <c r="C208" s="37">
        <v>134770</v>
      </c>
      <c r="D208" s="37">
        <v>59853</v>
      </c>
      <c r="E208" s="37">
        <v>74917</v>
      </c>
      <c r="F208" s="37">
        <v>387411.391241875</v>
      </c>
      <c r="G208" s="37">
        <v>23187734</v>
      </c>
      <c r="H208" s="37">
        <v>1957814675.18573</v>
      </c>
      <c r="I208" s="37">
        <v>528495880</v>
      </c>
      <c r="J208" s="37">
        <v>699439990</v>
      </c>
      <c r="K208" s="37">
        <v>189094400</v>
      </c>
      <c r="L208" s="37">
        <v>344461350</v>
      </c>
      <c r="M208" s="37">
        <v>1824650</v>
      </c>
      <c r="N208" s="37">
        <v>24963886</v>
      </c>
      <c r="O208" s="38">
        <v>10734971.1857346</v>
      </c>
      <c r="P208" s="38">
        <v>158799548</v>
      </c>
      <c r="Q208" s="38">
        <v>1559284830</v>
      </c>
      <c r="R208" s="37">
        <v>450578932</v>
      </c>
      <c r="S208" s="37">
        <v>521467154</v>
      </c>
      <c r="T208" s="37">
        <v>136127243</v>
      </c>
      <c r="U208" s="37">
        <v>252051254</v>
      </c>
      <c r="V208" s="37">
        <v>1335040</v>
      </c>
      <c r="W208" s="37">
        <v>15697866</v>
      </c>
      <c r="X208" s="37">
        <v>14626060</v>
      </c>
      <c r="Y208" s="37">
        <v>7600617</v>
      </c>
      <c r="Z208" s="37">
        <v>159800664</v>
      </c>
      <c r="AA208" s="37">
        <v>183334102</v>
      </c>
      <c r="AB208" s="45">
        <v>21789814</v>
      </c>
      <c r="AC208" s="44">
        <v>17179743</v>
      </c>
    </row>
    <row r="209" spans="2:29" ht="13.5" customHeight="1" hidden="1">
      <c r="B209" s="36">
        <v>201106</v>
      </c>
      <c r="C209" s="37">
        <v>133870</v>
      </c>
      <c r="D209" s="37">
        <v>59526</v>
      </c>
      <c r="E209" s="37">
        <v>74344</v>
      </c>
      <c r="F209" s="37">
        <v>386606.760071229</v>
      </c>
      <c r="G209" s="37">
        <v>23013154</v>
      </c>
      <c r="H209" s="37">
        <v>2053059788.93774</v>
      </c>
      <c r="I209" s="37">
        <v>604753510</v>
      </c>
      <c r="J209" s="37">
        <v>710761390</v>
      </c>
      <c r="K209" s="37">
        <v>211432130</v>
      </c>
      <c r="L209" s="37">
        <v>339250250</v>
      </c>
      <c r="M209" s="37">
        <v>1604200</v>
      </c>
      <c r="N209" s="37">
        <v>26422536</v>
      </c>
      <c r="O209" s="38">
        <v>10279915.9377481</v>
      </c>
      <c r="P209" s="38">
        <v>148555857</v>
      </c>
      <c r="Q209" s="38">
        <v>1652898001</v>
      </c>
      <c r="R209" s="37">
        <v>521673427</v>
      </c>
      <c r="S209" s="37">
        <v>530829571</v>
      </c>
      <c r="T209" s="37">
        <v>152961475</v>
      </c>
      <c r="U209" s="37">
        <v>248598384</v>
      </c>
      <c r="V209" s="37">
        <v>1162990</v>
      </c>
      <c r="W209" s="37">
        <v>16446716</v>
      </c>
      <c r="X209" s="37">
        <v>25042901</v>
      </c>
      <c r="Y209" s="37">
        <v>7274566</v>
      </c>
      <c r="Z209" s="37">
        <v>148907971</v>
      </c>
      <c r="AA209" s="37">
        <v>197733564</v>
      </c>
      <c r="AB209" s="45">
        <v>19353110</v>
      </c>
      <c r="AC209" s="44">
        <v>8552296</v>
      </c>
    </row>
    <row r="210" spans="2:29" ht="13.5" customHeight="1" hidden="1">
      <c r="B210" s="36">
        <v>201107</v>
      </c>
      <c r="C210" s="37">
        <v>133217</v>
      </c>
      <c r="D210" s="37">
        <v>59254</v>
      </c>
      <c r="E210" s="37">
        <v>73963</v>
      </c>
      <c r="F210" s="37">
        <v>383368.818982684</v>
      </c>
      <c r="G210" s="37">
        <v>22716136</v>
      </c>
      <c r="H210" s="37">
        <v>2024128735.95406</v>
      </c>
      <c r="I210" s="37">
        <v>602278910</v>
      </c>
      <c r="J210" s="37">
        <v>691616610</v>
      </c>
      <c r="K210" s="37">
        <v>204196440</v>
      </c>
      <c r="L210" s="37">
        <v>331738980</v>
      </c>
      <c r="M210" s="37">
        <v>2544000</v>
      </c>
      <c r="N210" s="37">
        <v>26352996</v>
      </c>
      <c r="O210" s="38">
        <v>30736287.9540655</v>
      </c>
      <c r="P210" s="38">
        <v>134664512</v>
      </c>
      <c r="Q210" s="38">
        <v>1610856765</v>
      </c>
      <c r="R210" s="37">
        <v>519153846</v>
      </c>
      <c r="S210" s="37">
        <v>517235805</v>
      </c>
      <c r="T210" s="37">
        <v>147540902</v>
      </c>
      <c r="U210" s="37">
        <v>242870729</v>
      </c>
      <c r="V210" s="37">
        <v>1828945</v>
      </c>
      <c r="W210" s="37">
        <v>16493198</v>
      </c>
      <c r="X210" s="37">
        <v>7447481</v>
      </c>
      <c r="Y210" s="37">
        <v>21804024</v>
      </c>
      <c r="Z210" s="37">
        <v>136481835</v>
      </c>
      <c r="AA210" s="37">
        <v>153750995</v>
      </c>
      <c r="AB210" s="45">
        <v>18547005</v>
      </c>
      <c r="AC210" s="44">
        <v>13901459</v>
      </c>
    </row>
    <row r="211" spans="2:29" ht="13.5" customHeight="1" hidden="1">
      <c r="B211" s="36">
        <v>201108</v>
      </c>
      <c r="C211" s="37">
        <v>134487</v>
      </c>
      <c r="D211" s="37">
        <v>59857</v>
      </c>
      <c r="E211" s="37">
        <v>74630</v>
      </c>
      <c r="F211" s="37">
        <v>386326.578345055</v>
      </c>
      <c r="G211" s="37">
        <v>23124350</v>
      </c>
      <c r="H211" s="37">
        <v>2114724960.96095</v>
      </c>
      <c r="I211" s="37">
        <v>629253430</v>
      </c>
      <c r="J211" s="37">
        <v>717763770</v>
      </c>
      <c r="K211" s="37">
        <v>209760640</v>
      </c>
      <c r="L211" s="37">
        <v>349739770</v>
      </c>
      <c r="M211" s="37">
        <v>2526750</v>
      </c>
      <c r="N211" s="37">
        <v>27962062</v>
      </c>
      <c r="O211" s="38">
        <v>60039482.9609501</v>
      </c>
      <c r="P211" s="38">
        <v>117679056</v>
      </c>
      <c r="Q211" s="38">
        <v>1678346675</v>
      </c>
      <c r="R211" s="37">
        <v>535566002</v>
      </c>
      <c r="S211" s="37">
        <v>537063416</v>
      </c>
      <c r="T211" s="37">
        <v>151618917</v>
      </c>
      <c r="U211" s="37">
        <v>255786611</v>
      </c>
      <c r="V211" s="37">
        <v>1823730</v>
      </c>
      <c r="W211" s="37">
        <v>17411052</v>
      </c>
      <c r="X211" s="37">
        <v>17073369</v>
      </c>
      <c r="Y211" s="37">
        <v>42480432</v>
      </c>
      <c r="Z211" s="37">
        <v>119523146</v>
      </c>
      <c r="AA211" s="37">
        <v>197499557</v>
      </c>
      <c r="AB211" s="45">
        <v>20621200</v>
      </c>
      <c r="AC211" s="44">
        <v>14427197</v>
      </c>
    </row>
    <row r="212" spans="2:29" ht="13.5" customHeight="1" hidden="1">
      <c r="B212" s="36">
        <v>201109</v>
      </c>
      <c r="C212" s="37">
        <v>134876</v>
      </c>
      <c r="D212" s="37">
        <v>60107</v>
      </c>
      <c r="E212" s="37">
        <v>74769</v>
      </c>
      <c r="F212" s="37">
        <v>393184.188197714</v>
      </c>
      <c r="G212" s="37">
        <v>23633122</v>
      </c>
      <c r="H212" s="37">
        <v>1991731891.20001</v>
      </c>
      <c r="I212" s="37">
        <v>584955580</v>
      </c>
      <c r="J212" s="37">
        <v>686214640</v>
      </c>
      <c r="K212" s="37">
        <v>188619320</v>
      </c>
      <c r="L212" s="37">
        <v>335719310</v>
      </c>
      <c r="M212" s="37">
        <v>1956650</v>
      </c>
      <c r="N212" s="37">
        <v>25986842</v>
      </c>
      <c r="O212" s="38">
        <v>54384901.2000149</v>
      </c>
      <c r="P212" s="38">
        <v>113894648</v>
      </c>
      <c r="Q212" s="38">
        <v>1580949792</v>
      </c>
      <c r="R212" s="37">
        <v>503189521</v>
      </c>
      <c r="S212" s="37">
        <v>515145950</v>
      </c>
      <c r="T212" s="37">
        <v>137018177</v>
      </c>
      <c r="U212" s="37">
        <v>246041233</v>
      </c>
      <c r="V212" s="37">
        <v>1392050</v>
      </c>
      <c r="W212" s="37">
        <v>16232268</v>
      </c>
      <c r="X212" s="37">
        <v>7772783</v>
      </c>
      <c r="Y212" s="37">
        <v>38465346</v>
      </c>
      <c r="Z212" s="37">
        <v>115692464</v>
      </c>
      <c r="AA212" s="37">
        <v>162775003</v>
      </c>
      <c r="AB212" s="45">
        <v>14018100</v>
      </c>
      <c r="AC212" s="44">
        <v>17677390</v>
      </c>
    </row>
    <row r="213" spans="2:29" ht="13.5" customHeight="1" hidden="1">
      <c r="B213" s="36">
        <v>201110</v>
      </c>
      <c r="C213" s="37">
        <v>134911</v>
      </c>
      <c r="D213" s="37">
        <v>60172</v>
      </c>
      <c r="E213" s="37">
        <v>74739</v>
      </c>
      <c r="F213" s="37">
        <v>394692.714219238</v>
      </c>
      <c r="G213" s="37">
        <v>23749450</v>
      </c>
      <c r="H213" s="37">
        <v>2028673009.48642</v>
      </c>
      <c r="I213" s="37">
        <v>564116330</v>
      </c>
      <c r="J213" s="37">
        <v>712040120</v>
      </c>
      <c r="K213" s="37">
        <v>200698060</v>
      </c>
      <c r="L213" s="37">
        <v>353543630</v>
      </c>
      <c r="M213" s="37">
        <v>2329500</v>
      </c>
      <c r="N213" s="37">
        <v>26113978</v>
      </c>
      <c r="O213" s="38">
        <v>30904035.486424</v>
      </c>
      <c r="P213" s="38">
        <v>138927356</v>
      </c>
      <c r="Q213" s="38">
        <v>1622613441</v>
      </c>
      <c r="R213" s="37">
        <v>481924859</v>
      </c>
      <c r="S213" s="37">
        <v>535232140</v>
      </c>
      <c r="T213" s="37">
        <v>145890953</v>
      </c>
      <c r="U213" s="37">
        <v>259522727</v>
      </c>
      <c r="V213" s="37">
        <v>1731945</v>
      </c>
      <c r="W213" s="37">
        <v>16350828</v>
      </c>
      <c r="X213" s="37">
        <v>17338138</v>
      </c>
      <c r="Y213" s="37">
        <v>21966714</v>
      </c>
      <c r="Z213" s="37">
        <v>142655137</v>
      </c>
      <c r="AA213" s="37">
        <v>228549312</v>
      </c>
      <c r="AB213" s="45">
        <v>14084970</v>
      </c>
      <c r="AC213" s="44">
        <v>10465126</v>
      </c>
    </row>
    <row r="214" spans="2:29" ht="13.5" customHeight="1" hidden="1">
      <c r="B214" s="36">
        <v>201111</v>
      </c>
      <c r="C214" s="37">
        <v>134149</v>
      </c>
      <c r="D214" s="37">
        <v>59823</v>
      </c>
      <c r="E214" s="37">
        <v>74326</v>
      </c>
      <c r="F214" s="37">
        <v>393153.435969443</v>
      </c>
      <c r="G214" s="37">
        <v>23519618</v>
      </c>
      <c r="H214" s="37">
        <v>2038437219.97136</v>
      </c>
      <c r="I214" s="37">
        <v>561957800</v>
      </c>
      <c r="J214" s="37">
        <v>711967020</v>
      </c>
      <c r="K214" s="37">
        <v>201879600</v>
      </c>
      <c r="L214" s="37">
        <v>361456810</v>
      </c>
      <c r="M214" s="37">
        <v>2128200</v>
      </c>
      <c r="N214" s="37">
        <v>24990312</v>
      </c>
      <c r="O214" s="38">
        <v>25264475.9713667</v>
      </c>
      <c r="P214" s="38">
        <v>148793002</v>
      </c>
      <c r="Q214" s="38">
        <v>1634485757</v>
      </c>
      <c r="R214" s="37">
        <v>481008325</v>
      </c>
      <c r="S214" s="37">
        <v>536085001</v>
      </c>
      <c r="T214" s="37">
        <v>146863128</v>
      </c>
      <c r="U214" s="37">
        <v>265834923</v>
      </c>
      <c r="V214" s="37">
        <v>1533385</v>
      </c>
      <c r="W214" s="37">
        <v>15712142</v>
      </c>
      <c r="X214" s="37">
        <v>18146429</v>
      </c>
      <c r="Y214" s="37">
        <v>17889358</v>
      </c>
      <c r="Z214" s="37">
        <v>151413066</v>
      </c>
      <c r="AA214" s="37">
        <v>172491490</v>
      </c>
      <c r="AB214" s="45">
        <v>13157200</v>
      </c>
      <c r="AC214" s="44">
        <v>6440927</v>
      </c>
    </row>
    <row r="215" spans="2:29" ht="13.5" customHeight="1" hidden="1">
      <c r="B215" s="36">
        <v>201112</v>
      </c>
      <c r="C215" s="37">
        <v>132374</v>
      </c>
      <c r="D215" s="37">
        <v>58776</v>
      </c>
      <c r="E215" s="37">
        <v>73598</v>
      </c>
      <c r="F215" s="37">
        <v>389693.208112154</v>
      </c>
      <c r="G215" s="37">
        <v>22904608</v>
      </c>
      <c r="H215" s="37">
        <v>2011052254.77342</v>
      </c>
      <c r="I215" s="37">
        <v>533439160</v>
      </c>
      <c r="J215" s="37">
        <v>712941810</v>
      </c>
      <c r="K215" s="37">
        <v>204690990</v>
      </c>
      <c r="L215" s="37">
        <v>382275400</v>
      </c>
      <c r="M215" s="37">
        <v>1906650</v>
      </c>
      <c r="N215" s="37">
        <v>24778560</v>
      </c>
      <c r="O215" s="38">
        <v>30549762.7734244</v>
      </c>
      <c r="P215" s="38">
        <v>120469922</v>
      </c>
      <c r="Q215" s="38">
        <v>1594875034</v>
      </c>
      <c r="R215" s="37">
        <v>452878994</v>
      </c>
      <c r="S215" s="37">
        <v>536980394</v>
      </c>
      <c r="T215" s="37">
        <v>149421964</v>
      </c>
      <c r="U215" s="37">
        <v>281666345</v>
      </c>
      <c r="V215" s="37">
        <v>1382645</v>
      </c>
      <c r="W215" s="37">
        <v>15533230</v>
      </c>
      <c r="X215" s="37">
        <v>14768825</v>
      </c>
      <c r="Y215" s="37">
        <v>21595770</v>
      </c>
      <c r="Z215" s="37">
        <v>120646867</v>
      </c>
      <c r="AA215" s="37">
        <v>158018625</v>
      </c>
      <c r="AB215" s="45">
        <v>12685313</v>
      </c>
      <c r="AC215" s="44">
        <v>9859379</v>
      </c>
    </row>
    <row r="216" spans="2:29" ht="13.5" customHeight="1" hidden="1">
      <c r="B216" s="36">
        <v>201201</v>
      </c>
      <c r="C216" s="37">
        <v>132169</v>
      </c>
      <c r="D216" s="37">
        <v>58543</v>
      </c>
      <c r="E216" s="37">
        <v>73626</v>
      </c>
      <c r="F216" s="37">
        <v>389340.963052798</v>
      </c>
      <c r="G216" s="37">
        <v>22793188</v>
      </c>
      <c r="H216" s="37">
        <v>1933722839.17329</v>
      </c>
      <c r="I216" s="37">
        <v>512284460</v>
      </c>
      <c r="J216" s="37">
        <v>696703450</v>
      </c>
      <c r="K216" s="37">
        <v>185449440</v>
      </c>
      <c r="L216" s="37">
        <v>353623460</v>
      </c>
      <c r="M216" s="37">
        <v>2083550</v>
      </c>
      <c r="N216" s="37">
        <v>22174332</v>
      </c>
      <c r="O216" s="38">
        <v>24364281.1732976</v>
      </c>
      <c r="P216" s="38">
        <v>137039866</v>
      </c>
      <c r="Q216" s="38">
        <v>1550809148</v>
      </c>
      <c r="R216" s="37">
        <v>441736820</v>
      </c>
      <c r="S216" s="37">
        <v>524122489</v>
      </c>
      <c r="T216" s="37">
        <v>135269787</v>
      </c>
      <c r="U216" s="37">
        <v>260668227</v>
      </c>
      <c r="V216" s="37">
        <v>1537105</v>
      </c>
      <c r="W216" s="37">
        <v>13772152</v>
      </c>
      <c r="X216" s="37">
        <v>18158121</v>
      </c>
      <c r="Y216" s="37">
        <v>17257628</v>
      </c>
      <c r="Z216" s="37">
        <v>138286819</v>
      </c>
      <c r="AA216" s="37">
        <v>181569244</v>
      </c>
      <c r="AB216" s="45">
        <v>14326400</v>
      </c>
      <c r="AC216" s="44">
        <v>12236299</v>
      </c>
    </row>
    <row r="217" spans="2:29" ht="13.5" customHeight="1" hidden="1">
      <c r="B217" s="36">
        <v>201202</v>
      </c>
      <c r="C217" s="37">
        <v>131885</v>
      </c>
      <c r="D217" s="37">
        <v>58503</v>
      </c>
      <c r="E217" s="37">
        <v>73382</v>
      </c>
      <c r="F217" s="37">
        <v>389046.544621643</v>
      </c>
      <c r="G217" s="37">
        <v>22760390</v>
      </c>
      <c r="H217" s="37">
        <v>2058759878.71874</v>
      </c>
      <c r="I217" s="37">
        <v>549333680</v>
      </c>
      <c r="J217" s="37">
        <v>731544360</v>
      </c>
      <c r="K217" s="37">
        <v>207801000</v>
      </c>
      <c r="L217" s="37">
        <v>367682150</v>
      </c>
      <c r="M217" s="37">
        <v>1853900</v>
      </c>
      <c r="N217" s="37">
        <v>23681326</v>
      </c>
      <c r="O217" s="38">
        <v>32431964.7187493</v>
      </c>
      <c r="P217" s="38">
        <v>144431498</v>
      </c>
      <c r="Q217" s="38">
        <v>1646525873</v>
      </c>
      <c r="R217" s="37">
        <v>472361170</v>
      </c>
      <c r="S217" s="37">
        <v>550809625</v>
      </c>
      <c r="T217" s="37">
        <v>152679253</v>
      </c>
      <c r="U217" s="37">
        <v>270579318</v>
      </c>
      <c r="V217" s="37">
        <v>1352350</v>
      </c>
      <c r="W217" s="37">
        <v>14670236</v>
      </c>
      <c r="X217" s="37">
        <v>15064743</v>
      </c>
      <c r="Y217" s="37">
        <v>22951209</v>
      </c>
      <c r="Z217" s="37">
        <v>146057969</v>
      </c>
      <c r="AA217" s="37">
        <v>187069827</v>
      </c>
      <c r="AB217" s="45">
        <v>9655307</v>
      </c>
      <c r="AC217" s="44">
        <v>19699442</v>
      </c>
    </row>
    <row r="218" spans="2:29" ht="13.5" customHeight="1" hidden="1">
      <c r="B218" s="46">
        <v>201203</v>
      </c>
      <c r="C218" s="47">
        <v>132190</v>
      </c>
      <c r="D218" s="47">
        <v>58722</v>
      </c>
      <c r="E218" s="47">
        <v>73468</v>
      </c>
      <c r="F218" s="47">
        <v>387114.982459725</v>
      </c>
      <c r="G218" s="47">
        <v>22732166</v>
      </c>
      <c r="H218" s="47">
        <v>2184196539.4316</v>
      </c>
      <c r="I218" s="47">
        <v>607043890</v>
      </c>
      <c r="J218" s="47">
        <v>770980570</v>
      </c>
      <c r="K218" s="47">
        <v>220646940</v>
      </c>
      <c r="L218" s="47">
        <v>393769840</v>
      </c>
      <c r="M218" s="47">
        <v>2314000</v>
      </c>
      <c r="N218" s="47">
        <v>26184628</v>
      </c>
      <c r="O218" s="48">
        <v>29007389.4316021</v>
      </c>
      <c r="P218" s="48">
        <v>134249282</v>
      </c>
      <c r="Q218" s="48">
        <v>1747036649</v>
      </c>
      <c r="R218" s="47">
        <v>524196604</v>
      </c>
      <c r="S218" s="47">
        <v>579099120</v>
      </c>
      <c r="T218" s="47">
        <v>160809870</v>
      </c>
      <c r="U218" s="47">
        <v>289547745</v>
      </c>
      <c r="V218" s="47">
        <v>1682920</v>
      </c>
      <c r="W218" s="47">
        <v>15970688</v>
      </c>
      <c r="X218" s="47">
        <v>18272435</v>
      </c>
      <c r="Y218" s="47">
        <v>20701714</v>
      </c>
      <c r="Z218" s="47">
        <v>136755553</v>
      </c>
      <c r="AA218" s="47">
        <v>186592909</v>
      </c>
      <c r="AB218" s="49">
        <v>22624000</v>
      </c>
      <c r="AC218" s="50">
        <v>9360706</v>
      </c>
    </row>
  </sheetData>
  <sheetProtection/>
  <mergeCells count="93">
    <mergeCell ref="R164:R165"/>
    <mergeCell ref="S164:S165"/>
    <mergeCell ref="T164:T165"/>
    <mergeCell ref="AC164:AC165"/>
    <mergeCell ref="V164:V165"/>
    <mergeCell ref="W164:W165"/>
    <mergeCell ref="X164:X165"/>
    <mergeCell ref="Y164:Y165"/>
    <mergeCell ref="Z164:Z165"/>
    <mergeCell ref="AA164:AB164"/>
    <mergeCell ref="M164:M165"/>
    <mergeCell ref="N164:N165"/>
    <mergeCell ref="O164:O165"/>
    <mergeCell ref="P164:P165"/>
    <mergeCell ref="Q164:Q165"/>
    <mergeCell ref="C163:G163"/>
    <mergeCell ref="H163:P163"/>
    <mergeCell ref="Q163:Z163"/>
    <mergeCell ref="AA163:AC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U164:U165"/>
    <mergeCell ref="J164:J165"/>
    <mergeCell ref="K164:K165"/>
    <mergeCell ref="L164:L165"/>
    <mergeCell ref="C106:L106"/>
    <mergeCell ref="M106:O106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N107"/>
    <mergeCell ref="O107:O108"/>
    <mergeCell ref="P75:P76"/>
    <mergeCell ref="C74:G74"/>
    <mergeCell ref="H74:P74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J36:J37"/>
    <mergeCell ref="K36:K37"/>
    <mergeCell ref="L36:L37"/>
    <mergeCell ref="M36:N36"/>
    <mergeCell ref="O36:O37"/>
    <mergeCell ref="B72:P72"/>
    <mergeCell ref="P4:P5"/>
    <mergeCell ref="C35:L35"/>
    <mergeCell ref="M35:O35"/>
    <mergeCell ref="C36:C37"/>
    <mergeCell ref="D36:D37"/>
    <mergeCell ref="E36:E37"/>
    <mergeCell ref="F36:F37"/>
    <mergeCell ref="G36:G37"/>
    <mergeCell ref="H36:H37"/>
    <mergeCell ref="I36:I37"/>
    <mergeCell ref="J4:J5"/>
    <mergeCell ref="K4:K5"/>
    <mergeCell ref="L4:L5"/>
    <mergeCell ref="M4:M5"/>
    <mergeCell ref="N4:N5"/>
    <mergeCell ref="O4:O5"/>
    <mergeCell ref="B1:P1"/>
    <mergeCell ref="C3:G3"/>
    <mergeCell ref="H3:P3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" header="0.3937007874015748" footer="0.5118110236220472"/>
  <pageSetup horizontalDpi="300" verticalDpi="300" orientation="landscape" pageOrder="overThenDown" paperSize="9" scale="92" r:id="rId1"/>
  <headerFooter alignWithMargins="0">
    <oddHeader>&amp;R資料１１
公表資料</oddHeader>
    <oddFooter>&amp;C&amp;P / &amp;N ページ</oddFooter>
  </headerFooter>
  <rowBreaks count="1" manualBreakCount="1">
    <brk id="71" max="15" man="1"/>
  </rowBreaks>
  <colBreaks count="1" manualBreakCount="1">
    <brk id="16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船員保険事業月報【平成23年12月】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13.237400000000001</v>
      </c>
      <c r="G7" s="68">
        <f>SUM(G8:G9)</f>
        <v>12.9398</v>
      </c>
      <c r="H7" s="69">
        <f>H9</f>
        <v>0.8591</v>
      </c>
      <c r="I7" s="68">
        <f>SUM(I8:I9)</f>
        <v>0.2976</v>
      </c>
      <c r="J7" s="68">
        <f>SUM(J8:J9)</f>
        <v>0.0417</v>
      </c>
      <c r="K7" s="68">
        <f>SUM(K8:K9)</f>
        <v>0.7637</v>
      </c>
    </row>
    <row r="8" spans="5:11" ht="13.5">
      <c r="E8" s="70" t="s">
        <v>53</v>
      </c>
      <c r="F8" s="71">
        <f>SUM(G8,I8)</f>
        <v>5.8776</v>
      </c>
      <c r="G8" s="72">
        <f>F205/10000</f>
        <v>5.7685</v>
      </c>
      <c r="H8" s="73"/>
      <c r="I8" s="71">
        <f>I205/10000</f>
        <v>0.1091</v>
      </c>
      <c r="J8" s="74">
        <f>K205/10000</f>
        <v>0.0354</v>
      </c>
      <c r="K8" s="74">
        <f>M205/10000</f>
        <v>0.3555</v>
      </c>
    </row>
    <row r="9" spans="5:11" ht="13.5">
      <c r="E9" s="65" t="s">
        <v>54</v>
      </c>
      <c r="F9" s="75">
        <f>SUM(G9,I9)</f>
        <v>7.3598</v>
      </c>
      <c r="G9" s="76">
        <f>G205/10000</f>
        <v>7.1713</v>
      </c>
      <c r="H9" s="77">
        <f>H205/10000</f>
        <v>0.8591</v>
      </c>
      <c r="I9" s="78">
        <f>J205/10000</f>
        <v>0.1885</v>
      </c>
      <c r="J9" s="77">
        <f>L205/10000</f>
        <v>0.0063</v>
      </c>
      <c r="K9" s="77">
        <f>N205/10000</f>
        <v>0.4082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389693.208112154</v>
      </c>
      <c r="F12" s="230"/>
      <c r="G12" s="229">
        <f>P205/100000</f>
        <v>229.04608</v>
      </c>
      <c r="H12" s="230"/>
      <c r="I12" s="229">
        <f>Q205/100000</f>
        <v>0</v>
      </c>
      <c r="J12" s="230"/>
      <c r="K12" s="229">
        <f>R205/100000</f>
        <v>229.04608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8.0191</v>
      </c>
      <c r="G19" s="91">
        <f aca="true" t="shared" si="0" ref="G19:M19">SUM(G20,G24,G27)</f>
        <v>0.14759999999999998</v>
      </c>
      <c r="H19" s="91">
        <f t="shared" si="0"/>
        <v>6.4251</v>
      </c>
      <c r="I19" s="92">
        <f t="shared" si="0"/>
        <v>1.4464000000000004</v>
      </c>
      <c r="J19" s="93">
        <f t="shared" si="0"/>
        <v>14.796499999999998</v>
      </c>
      <c r="K19" s="94">
        <f t="shared" si="0"/>
        <v>1.7739999999999998</v>
      </c>
      <c r="L19" s="94">
        <f t="shared" si="0"/>
        <v>10.0077</v>
      </c>
      <c r="M19" s="95">
        <f t="shared" si="0"/>
        <v>3.0147999999999997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7.4663</v>
      </c>
      <c r="G20" s="101">
        <f t="shared" si="1"/>
        <v>0.12</v>
      </c>
      <c r="H20" s="101">
        <f t="shared" si="1"/>
        <v>5.9485</v>
      </c>
      <c r="I20" s="101">
        <f t="shared" si="1"/>
        <v>1.3978000000000002</v>
      </c>
      <c r="J20" s="100">
        <f t="shared" si="1"/>
        <v>13.405399999999998</v>
      </c>
      <c r="K20" s="101">
        <f t="shared" si="1"/>
        <v>1.4007999999999998</v>
      </c>
      <c r="L20" s="101">
        <f t="shared" si="1"/>
        <v>9.1104</v>
      </c>
      <c r="M20" s="102">
        <f t="shared" si="1"/>
        <v>2.8941999999999997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2.6523000000000003</v>
      </c>
      <c r="G21" s="108">
        <f>S205/10000</f>
        <v>0.0447</v>
      </c>
      <c r="H21" s="108">
        <f>Z205/10000</f>
        <v>2.0606</v>
      </c>
      <c r="I21" s="102">
        <f>AG205/10000</f>
        <v>0.547</v>
      </c>
      <c r="J21" s="107">
        <f aca="true" t="shared" si="3" ref="J21:J26">SUM(K21:M21)</f>
        <v>4.657299999999999</v>
      </c>
      <c r="K21" s="108">
        <f>AN205/10000</f>
        <v>0.5115</v>
      </c>
      <c r="L21" s="101">
        <f>AU205/10000</f>
        <v>2.9294</v>
      </c>
      <c r="M21" s="109">
        <f>BB205/10000</f>
        <v>1.2164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4.814</v>
      </c>
      <c r="G22" s="101">
        <f>T205/10000</f>
        <v>0.0753</v>
      </c>
      <c r="H22" s="101">
        <f>AA205/10000</f>
        <v>3.8879</v>
      </c>
      <c r="I22" s="109">
        <f>AH205/10000</f>
        <v>0.8508</v>
      </c>
      <c r="J22" s="107">
        <f t="shared" si="3"/>
        <v>8.748099999999999</v>
      </c>
      <c r="K22" s="101">
        <f>AO205/10000</f>
        <v>0.8893</v>
      </c>
      <c r="L22" s="108">
        <f>AV205/10000</f>
        <v>6.181</v>
      </c>
      <c r="M22" s="102">
        <f>BC205/10000</f>
        <v>1.6778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0.8651</v>
      </c>
      <c r="G23" s="101">
        <f>U205/10000</f>
        <v>0.0153</v>
      </c>
      <c r="H23" s="108">
        <f>AB205/10000</f>
        <v>0.7536</v>
      </c>
      <c r="I23" s="102">
        <f>AI205/10000</f>
        <v>0.0962</v>
      </c>
      <c r="J23" s="107">
        <f t="shared" si="3"/>
        <v>1.5545000000000002</v>
      </c>
      <c r="K23" s="108">
        <f>AP205/10000</f>
        <v>0.102</v>
      </c>
      <c r="L23" s="108">
        <f>AW205/10000</f>
        <v>1.2995</v>
      </c>
      <c r="M23" s="109">
        <f>BD205/10000</f>
        <v>0.153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0.3882</v>
      </c>
      <c r="G24" s="101">
        <f>V205/10000</f>
        <v>0.0107</v>
      </c>
      <c r="H24" s="101">
        <f>AC205/10000</f>
        <v>0.334</v>
      </c>
      <c r="I24" s="109">
        <f>AJ205/10000</f>
        <v>0.0435</v>
      </c>
      <c r="J24" s="107">
        <f t="shared" si="3"/>
        <v>0.9118</v>
      </c>
      <c r="K24" s="101">
        <f>AQ205/10000</f>
        <v>0.164</v>
      </c>
      <c r="L24" s="101">
        <f>AX205/10000</f>
        <v>0.6418</v>
      </c>
      <c r="M24" s="102">
        <f>BE205/10000</f>
        <v>0.106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0.0414</v>
      </c>
      <c r="G25" s="108">
        <f>W205/10000</f>
        <v>0.0009</v>
      </c>
      <c r="H25" s="108">
        <f>AD205/10000</f>
        <v>0.0344</v>
      </c>
      <c r="I25" s="102">
        <f>AK205/10000</f>
        <v>0.0061</v>
      </c>
      <c r="J25" s="107">
        <f t="shared" si="3"/>
        <v>0.0826</v>
      </c>
      <c r="K25" s="108">
        <f>AR205/10000</f>
        <v>0.0098</v>
      </c>
      <c r="L25" s="101">
        <f>AY205/10000</f>
        <v>0.0595</v>
      </c>
      <c r="M25" s="102">
        <f>BF205/10000</f>
        <v>0.0133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0.8884000000000001</v>
      </c>
      <c r="G26" s="118">
        <f>X205/10000</f>
        <v>0.0197</v>
      </c>
      <c r="H26" s="101">
        <f>AE205/10000</f>
        <v>0.755</v>
      </c>
      <c r="I26" s="109">
        <f>AL205/10000</f>
        <v>0.1137</v>
      </c>
      <c r="J26" s="100">
        <f t="shared" si="3"/>
        <v>1.913</v>
      </c>
      <c r="K26" s="101">
        <f>AS205/10000</f>
        <v>0.3021</v>
      </c>
      <c r="L26" s="101">
        <f>AZ205/10000</f>
        <v>1.3414</v>
      </c>
      <c r="M26" s="109">
        <f>BG205/10000</f>
        <v>0.2695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0.1646</v>
      </c>
      <c r="G27" s="123">
        <f>Y205/10000</f>
        <v>0.0169</v>
      </c>
      <c r="H27" s="123">
        <f>AF205/10000</f>
        <v>0.1426</v>
      </c>
      <c r="I27" s="124">
        <f>AM205/10000</f>
        <v>0.0051</v>
      </c>
      <c r="J27" s="122">
        <f>SUM(K27:M27)</f>
        <v>0.4793</v>
      </c>
      <c r="K27" s="123">
        <f>AT205/10000</f>
        <v>0.2092</v>
      </c>
      <c r="L27" s="123">
        <f>BA205/10000</f>
        <v>0.2555</v>
      </c>
      <c r="M27" s="124">
        <f>BH205/10000</f>
        <v>0.0146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20.11380226</v>
      </c>
      <c r="G34" s="94">
        <f t="shared" si="4"/>
        <v>6.1936971</v>
      </c>
      <c r="H34" s="94">
        <f t="shared" si="4"/>
        <v>7.366578</v>
      </c>
      <c r="I34" s="94">
        <f t="shared" si="4"/>
        <v>2.0588539999999997</v>
      </c>
      <c r="J34" s="94">
        <f t="shared" si="4"/>
        <v>3.8836133</v>
      </c>
      <c r="K34" s="94">
        <f t="shared" si="4"/>
        <v>0.019909</v>
      </c>
      <c r="L34" s="94">
        <f t="shared" si="4"/>
        <v>0.28237352</v>
      </c>
      <c r="M34" s="95">
        <f>ROUND((CY205+CZ205+DB205+DE205)/100000000,8)</f>
        <v>0.30877734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17.51527881</v>
      </c>
      <c r="G35" s="131">
        <f t="shared" si="5"/>
        <v>4.8607243</v>
      </c>
      <c r="H35" s="131">
        <f t="shared" si="5"/>
        <v>6.6215017</v>
      </c>
      <c r="I35" s="131">
        <f t="shared" si="5"/>
        <v>1.9668537</v>
      </c>
      <c r="J35" s="108">
        <f t="shared" si="5"/>
        <v>3.5324348</v>
      </c>
      <c r="K35" s="132">
        <f t="shared" si="5"/>
        <v>0.015923</v>
      </c>
      <c r="L35" s="132">
        <f t="shared" si="5"/>
        <v>0.21845356</v>
      </c>
      <c r="M35" s="102">
        <f>ROUND((CY205+CZ205)/100000000,8)</f>
        <v>0.29938775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6.985281240000001</v>
      </c>
      <c r="G36" s="101">
        <f>BI205/100000000</f>
        <v>1.944641</v>
      </c>
      <c r="H36" s="101">
        <f>BP205/100000000</f>
        <v>2.3821025</v>
      </c>
      <c r="I36" s="133">
        <f>BW205/100000000</f>
        <v>0.9387911</v>
      </c>
      <c r="J36" s="101">
        <f>CD205/100000000</f>
        <v>1.4940578</v>
      </c>
      <c r="K36" s="101">
        <f>CK205/100000000</f>
        <v>0.0002575</v>
      </c>
      <c r="L36" s="133">
        <f>CR205/100000000</f>
        <v>0.07668736</v>
      </c>
      <c r="M36" s="134">
        <f>ROUND(CY205/100000000,8)</f>
        <v>0.14874398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10.52999757</v>
      </c>
      <c r="G37" s="108">
        <f>BJ205/100000000</f>
        <v>2.9160833</v>
      </c>
      <c r="H37" s="108">
        <f>BQ205/100000000</f>
        <v>4.2393992</v>
      </c>
      <c r="I37" s="133">
        <f>BX205/100000000</f>
        <v>1.0280626</v>
      </c>
      <c r="J37" s="108">
        <f>CE205/100000000</f>
        <v>2.038377</v>
      </c>
      <c r="K37" s="101">
        <f>CL205/100000000</f>
        <v>0.0156655</v>
      </c>
      <c r="L37" s="133">
        <f>CS205/100000000</f>
        <v>0.1417662</v>
      </c>
      <c r="M37" s="135">
        <f>ROUND((CY205+CZ205)/100000000,8)-ROUND(CY205/100000000,8)</f>
        <v>0.15064377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1.5982488899999998</v>
      </c>
      <c r="G38" s="101">
        <f>BK205/100000000</f>
        <v>0.5064784</v>
      </c>
      <c r="H38" s="101">
        <f>BR205/100000000</f>
        <v>0.6893012</v>
      </c>
      <c r="I38" s="131">
        <f>BY205/100000000</f>
        <v>0.0818074</v>
      </c>
      <c r="J38" s="101">
        <f>CF205/100000000</f>
        <v>0.2928103</v>
      </c>
      <c r="K38" s="108">
        <f>CM205/100000000</f>
        <v>0.0003135</v>
      </c>
      <c r="L38" s="131">
        <f>CT205/100000000</f>
        <v>0.0115072</v>
      </c>
      <c r="M38" s="134">
        <f>ROUND(DA205/100000000,8)</f>
        <v>0.01603089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1.3905445200000002</v>
      </c>
      <c r="G39" s="108">
        <f>BL205/100000000</f>
        <v>0.4736673</v>
      </c>
      <c r="H39" s="108">
        <f>BS205/100000000</f>
        <v>0.5079164</v>
      </c>
      <c r="I39" s="133">
        <f>BZ205/100000000</f>
        <v>0.0800562</v>
      </c>
      <c r="J39" s="108">
        <f>CG205/100000000</f>
        <v>0.2903192</v>
      </c>
      <c r="K39" s="101">
        <f>CN205/100000000</f>
        <v>0.0031435</v>
      </c>
      <c r="L39" s="133">
        <f>CU205/100000000</f>
        <v>0.02933204</v>
      </c>
      <c r="M39" s="135">
        <f>ROUND((CY205+CZ205+DB205+DE205)/100000000,8)-ROUND((CY205+CZ205+DE205)/100000000,8)</f>
        <v>0.006109880000000012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0.12752212</v>
      </c>
      <c r="G40" s="108">
        <f>BM205/100000000</f>
        <v>0.040923</v>
      </c>
      <c r="H40" s="108">
        <f>BT205/100000000</f>
        <v>0.0442372</v>
      </c>
      <c r="I40" s="131">
        <f>CA205/100000000</f>
        <v>0.0115548</v>
      </c>
      <c r="J40" s="108">
        <f>CH205/100000000</f>
        <v>0.0281607</v>
      </c>
      <c r="K40" s="108">
        <f>CO205/100000000</f>
        <v>0</v>
      </c>
      <c r="L40" s="131">
        <f>CV205/100000000</f>
        <v>0.00159926</v>
      </c>
      <c r="M40" s="134">
        <f>ROUND(DC205/100000000,8)</f>
        <v>0.00104716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2.9111253600000007</v>
      </c>
      <c r="G41" s="101">
        <f>BN205/100000000</f>
        <v>0.9109061</v>
      </c>
      <c r="H41" s="101">
        <f>BU205/100000000</f>
        <v>1.0999581</v>
      </c>
      <c r="I41" s="133">
        <f>CB205/100000000</f>
        <v>0.1900949</v>
      </c>
      <c r="J41" s="101">
        <f>CI205/100000000</f>
        <v>0.6372303</v>
      </c>
      <c r="K41" s="101">
        <f>CP205/100000000</f>
        <v>0.0031435</v>
      </c>
      <c r="L41" s="133">
        <f>CW205/100000000</f>
        <v>0.05264374</v>
      </c>
      <c r="M41" s="135">
        <f>ROUND(DD205/100000000,8)</f>
        <v>0.01714872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1.2079789300000001</v>
      </c>
      <c r="G42" s="123">
        <f>BO205/100000000</f>
        <v>0.8593055</v>
      </c>
      <c r="H42" s="123">
        <f>BV205/100000000</f>
        <v>0.2371599</v>
      </c>
      <c r="I42" s="136">
        <f>CC205/100000000</f>
        <v>0.0119441</v>
      </c>
      <c r="J42" s="123">
        <f>CJ205/100000000</f>
        <v>0.0608593</v>
      </c>
      <c r="K42" s="123">
        <f>CQ205/100000000</f>
        <v>0.0008425</v>
      </c>
      <c r="L42" s="136">
        <f>CX205/100000000</f>
        <v>0.03458792</v>
      </c>
      <c r="M42" s="137">
        <f>DE205/100000000</f>
        <v>0.00327971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15.581824679999999</v>
      </c>
      <c r="G51" s="94">
        <f t="shared" si="7"/>
        <v>5.38681783</v>
      </c>
      <c r="H51" s="94">
        <f t="shared" si="7"/>
        <v>5.60687159</v>
      </c>
      <c r="I51" s="94">
        <f t="shared" si="7"/>
        <v>1.50616374</v>
      </c>
      <c r="J51" s="94">
        <f t="shared" si="7"/>
        <v>2.8775227500000002</v>
      </c>
      <c r="K51" s="94">
        <f t="shared" si="7"/>
        <v>0.01466895</v>
      </c>
      <c r="L51" s="95">
        <f>ROUND((EO205+EP205+ER205+EU205)/100000000,8)</f>
        <v>0.18977982</v>
      </c>
      <c r="M51" s="90">
        <f>SUM(M52,M56)</f>
        <v>0</v>
      </c>
      <c r="N51" s="94">
        <f>SUM(N52,N56)</f>
        <v>0.11654653000000001</v>
      </c>
      <c r="O51" s="149">
        <f>FH205/100000000</f>
        <v>0.03114172</v>
      </c>
      <c r="P51" s="150">
        <f>ROUND((FI205+FJ205+FL205+FO205)/100000000,8)</f>
        <v>0.21923741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13.208712109999999</v>
      </c>
      <c r="G52" s="108">
        <f t="shared" si="8"/>
        <v>4.09636635</v>
      </c>
      <c r="H52" s="108">
        <f t="shared" si="8"/>
        <v>4.95068706</v>
      </c>
      <c r="I52" s="108">
        <f t="shared" si="8"/>
        <v>1.42984057</v>
      </c>
      <c r="J52" s="108">
        <f t="shared" si="8"/>
        <v>2.58409822</v>
      </c>
      <c r="K52" s="108">
        <f t="shared" si="8"/>
        <v>0.01117745</v>
      </c>
      <c r="L52" s="102">
        <f>ROUND((EO205+EP205)/100000000,8)</f>
        <v>0.13654246</v>
      </c>
      <c r="M52" s="151">
        <f t="shared" si="8"/>
        <v>0</v>
      </c>
      <c r="N52" s="108">
        <f t="shared" si="8"/>
        <v>0.11654653000000001</v>
      </c>
      <c r="O52" s="252"/>
      <c r="P52" s="134">
        <f>ROUND((FI205+FJ205)/100000000,8)</f>
        <v>0.21117451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5.170926059999999</v>
      </c>
      <c r="G53" s="108">
        <f>DF205/100000000</f>
        <v>1.6386126</v>
      </c>
      <c r="H53" s="108">
        <f>DM205/100000000</f>
        <v>1.72876004</v>
      </c>
      <c r="I53" s="108">
        <f>DT205/100000000</f>
        <v>0.67510901</v>
      </c>
      <c r="J53" s="108">
        <f>EA205/100000000</f>
        <v>1.0796308</v>
      </c>
      <c r="K53" s="108">
        <f>EH205/100000000</f>
        <v>0.00018025</v>
      </c>
      <c r="L53" s="102">
        <f>ROUND(EO205/100000000,8)</f>
        <v>0.04863336</v>
      </c>
      <c r="M53" s="107">
        <f>EV205/100000000</f>
        <v>0</v>
      </c>
      <c r="N53" s="152">
        <f>FB205/100000000</f>
        <v>0.0580538</v>
      </c>
      <c r="O53" s="253"/>
      <c r="P53" s="102">
        <f>ROUND(FI205/100000000,8)</f>
        <v>0.10412079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8.03778605</v>
      </c>
      <c r="G54" s="108">
        <f>DG205/100000000</f>
        <v>2.45775375</v>
      </c>
      <c r="H54" s="108">
        <f>DN205/100000000</f>
        <v>3.22192702</v>
      </c>
      <c r="I54" s="108">
        <f>DU205/100000000</f>
        <v>0.75473156</v>
      </c>
      <c r="J54" s="108">
        <f>EB205/100000000</f>
        <v>1.50446742</v>
      </c>
      <c r="K54" s="108">
        <f>EI205/100000000</f>
        <v>0.0109972</v>
      </c>
      <c r="L54" s="102">
        <f>ROUND((EO205+EP205)/100000000,8)-ROUND(EO205/100000000,8)</f>
        <v>0.0879091</v>
      </c>
      <c r="M54" s="107">
        <f>EW205/100000000</f>
        <v>0</v>
      </c>
      <c r="N54" s="152">
        <f>FC205/100000000</f>
        <v>0.05849273</v>
      </c>
      <c r="O54" s="253"/>
      <c r="P54" s="102">
        <f>ROUND((FI205+FJ205)/100000000,8)-ROUND(FI205/100000000,8)</f>
        <v>0.10705372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1.3018697600000002</v>
      </c>
      <c r="G55" s="108">
        <f>DH205/100000000</f>
        <v>0.4380855</v>
      </c>
      <c r="H55" s="108">
        <f>DO205/100000000</f>
        <v>0.55487722</v>
      </c>
      <c r="I55" s="108">
        <f>DV205/100000000</f>
        <v>0.06596352</v>
      </c>
      <c r="J55" s="108">
        <f>EC205/100000000</f>
        <v>0.23572772</v>
      </c>
      <c r="K55" s="108">
        <f>EJ205/100000000</f>
        <v>0.0002508</v>
      </c>
      <c r="L55" s="102">
        <f>ROUND(EQ205/100000000,8)</f>
        <v>0.006965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0.01282471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1.16992361</v>
      </c>
      <c r="G56" s="108">
        <f>DI205/100000000</f>
        <v>0.43242359</v>
      </c>
      <c r="H56" s="108">
        <f>DP205/100000000</f>
        <v>0.41911688</v>
      </c>
      <c r="I56" s="108">
        <f>DW205/100000000</f>
        <v>0.06437907</v>
      </c>
      <c r="J56" s="108">
        <f>ED205/100000000</f>
        <v>0.23256523</v>
      </c>
      <c r="K56" s="108">
        <f>EK205/100000000</f>
        <v>0.002649</v>
      </c>
      <c r="L56" s="102">
        <f>ROUND((EO205+EP205+ER205+EU205)/100000000,8)-ROUND((EO205+EP205+EU205)/100000000,8)</f>
        <v>0.018789839999999974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0.004783189999999993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0.09810144000000001</v>
      </c>
      <c r="G57" s="108">
        <f>DJ205/100000000</f>
        <v>0.03641959</v>
      </c>
      <c r="H57" s="108">
        <f>DQ205/100000000</f>
        <v>0.03204265</v>
      </c>
      <c r="I57" s="108">
        <f>DX205/100000000</f>
        <v>0.00855717</v>
      </c>
      <c r="J57" s="108">
        <f>EE205/100000000</f>
        <v>0.02005737</v>
      </c>
      <c r="K57" s="108">
        <f>EL205/100000000</f>
        <v>0</v>
      </c>
      <c r="L57" s="102">
        <f>ROUND(ES205/100000000,8)</f>
        <v>0.00102466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0.00073301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2.31976144</v>
      </c>
      <c r="G58" s="101">
        <f>DK205/100000000</f>
        <v>0.80506069</v>
      </c>
      <c r="H58" s="101">
        <f>DR205/100000000</f>
        <v>0.85403943</v>
      </c>
      <c r="I58" s="101">
        <f>DY205/100000000</f>
        <v>0.14295989</v>
      </c>
      <c r="J58" s="101">
        <f>EF205/100000000</f>
        <v>0.48175549</v>
      </c>
      <c r="K58" s="101">
        <f>EM205/100000000</f>
        <v>0.002649</v>
      </c>
      <c r="L58" s="109">
        <f>ROUND(ET205/100000000,8)</f>
        <v>0.03329694</v>
      </c>
      <c r="M58" s="100">
        <f>FA205/100000000</f>
        <v>0</v>
      </c>
      <c r="N58" s="153">
        <f>FG205/100000000</f>
        <v>0.01345762</v>
      </c>
      <c r="O58" s="253"/>
      <c r="P58" s="109">
        <f>ROUND(FN205/100000000,8)</f>
        <v>0.01251038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1.20318896</v>
      </c>
      <c r="G59" s="123">
        <f>DL205/100000000</f>
        <v>0.85802789</v>
      </c>
      <c r="H59" s="123">
        <f>DS205/100000000</f>
        <v>0.23706765</v>
      </c>
      <c r="I59" s="123">
        <f>DZ205/100000000</f>
        <v>0.0119441</v>
      </c>
      <c r="J59" s="123">
        <f>EG205/100000000</f>
        <v>0.0608593</v>
      </c>
      <c r="K59" s="123">
        <f>EN205/100000000</f>
        <v>0.0008425</v>
      </c>
      <c r="L59" s="124">
        <f>EU205/100000000</f>
        <v>0.03444752</v>
      </c>
      <c r="M59" s="154"/>
      <c r="N59" s="155"/>
      <c r="O59" s="156"/>
      <c r="P59" s="124">
        <f>FO205/100000000</f>
        <v>0.00327971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1.16832035</v>
      </c>
      <c r="G70" s="94">
        <f>SUM(G71:G72)</f>
        <v>0.0115</v>
      </c>
      <c r="H70" s="94">
        <f>SUM(H71:H72)</f>
        <v>0.39449999999999996</v>
      </c>
      <c r="I70" s="95">
        <f>I71</f>
        <v>0.0058659</v>
      </c>
      <c r="J70" s="165">
        <f>SUM(J71:J72)</f>
        <v>0.12685313</v>
      </c>
      <c r="K70" s="165">
        <f>SUM(K71:K72)</f>
        <v>0.09859379</v>
      </c>
    </row>
    <row r="71" spans="5:11" ht="13.5">
      <c r="E71" s="166" t="s">
        <v>53</v>
      </c>
      <c r="F71" s="107">
        <f>FP205/100000000</f>
        <v>1.16832035</v>
      </c>
      <c r="G71" s="108">
        <f>FQ205/100000000</f>
        <v>0.0065</v>
      </c>
      <c r="H71" s="108">
        <f>FS205/100000000</f>
        <v>0.0042</v>
      </c>
      <c r="I71" s="134">
        <f>FU205/100000000</f>
        <v>0.0058659</v>
      </c>
      <c r="J71" s="167">
        <f>FV205/100000000</f>
        <v>0.08327313</v>
      </c>
      <c r="K71" s="167">
        <f>FX205/100000000</f>
        <v>0.09824287</v>
      </c>
    </row>
    <row r="72" spans="5:11" ht="13.5">
      <c r="E72" s="47" t="s">
        <v>54</v>
      </c>
      <c r="F72" s="168"/>
      <c r="G72" s="169">
        <f>FR205/100000000</f>
        <v>0.005</v>
      </c>
      <c r="H72" s="123">
        <f>FT205/100000000</f>
        <v>0.3903</v>
      </c>
      <c r="I72" s="170"/>
      <c r="J72" s="171">
        <f>FW205/100000000</f>
        <v>0.04358</v>
      </c>
      <c r="K72" s="171">
        <f>FY205/100000000</f>
        <v>0.00035092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201112</v>
      </c>
      <c r="F205" s="185">
        <v>57685</v>
      </c>
      <c r="G205" s="185">
        <v>71713</v>
      </c>
      <c r="H205" s="185">
        <v>8591</v>
      </c>
      <c r="I205" s="185">
        <v>1091</v>
      </c>
      <c r="J205" s="185">
        <v>1885</v>
      </c>
      <c r="K205" s="185">
        <v>354</v>
      </c>
      <c r="L205" s="185">
        <v>63</v>
      </c>
      <c r="M205" s="185">
        <v>3555</v>
      </c>
      <c r="N205" s="185">
        <v>4082</v>
      </c>
      <c r="O205" s="185">
        <v>389693.208112154</v>
      </c>
      <c r="P205" s="185">
        <v>22904608</v>
      </c>
      <c r="Q205" s="185">
        <v>0</v>
      </c>
      <c r="R205" s="185">
        <v>22904608</v>
      </c>
      <c r="S205" s="185">
        <v>447</v>
      </c>
      <c r="T205" s="185">
        <v>753</v>
      </c>
      <c r="U205" s="185">
        <v>153</v>
      </c>
      <c r="V205" s="185">
        <v>107</v>
      </c>
      <c r="W205" s="185">
        <v>9</v>
      </c>
      <c r="X205" s="185">
        <v>197</v>
      </c>
      <c r="Y205" s="185">
        <v>169</v>
      </c>
      <c r="Z205" s="185">
        <v>20606</v>
      </c>
      <c r="AA205" s="185">
        <v>38879</v>
      </c>
      <c r="AB205" s="185">
        <v>7536</v>
      </c>
      <c r="AC205" s="185">
        <v>3340</v>
      </c>
      <c r="AD205" s="185">
        <v>344</v>
      </c>
      <c r="AE205" s="185">
        <v>7550</v>
      </c>
      <c r="AF205" s="185">
        <v>1426</v>
      </c>
      <c r="AG205" s="185">
        <v>5470</v>
      </c>
      <c r="AH205" s="185">
        <v>8508</v>
      </c>
      <c r="AI205" s="185">
        <v>962</v>
      </c>
      <c r="AJ205" s="185">
        <v>435</v>
      </c>
      <c r="AK205" s="185">
        <v>61</v>
      </c>
      <c r="AL205" s="185">
        <v>1137</v>
      </c>
      <c r="AM205" s="185">
        <v>51</v>
      </c>
      <c r="AN205" s="185">
        <v>5115</v>
      </c>
      <c r="AO205" s="185">
        <v>8893</v>
      </c>
      <c r="AP205" s="185">
        <v>1020</v>
      </c>
      <c r="AQ205" s="185">
        <v>1640</v>
      </c>
      <c r="AR205" s="185">
        <v>98</v>
      </c>
      <c r="AS205" s="185">
        <v>3021</v>
      </c>
      <c r="AT205" s="185">
        <v>2092</v>
      </c>
      <c r="AU205" s="185">
        <v>29294</v>
      </c>
      <c r="AV205" s="185">
        <v>61810</v>
      </c>
      <c r="AW205" s="185">
        <v>12995</v>
      </c>
      <c r="AX205" s="185">
        <v>6418</v>
      </c>
      <c r="AY205" s="185">
        <v>595</v>
      </c>
      <c r="AZ205" s="185">
        <v>13414</v>
      </c>
      <c r="BA205" s="185">
        <v>2555</v>
      </c>
      <c r="BB205" s="185">
        <v>12164</v>
      </c>
      <c r="BC205" s="185">
        <v>16778</v>
      </c>
      <c r="BD205" s="185">
        <v>1530</v>
      </c>
      <c r="BE205" s="185">
        <v>1060</v>
      </c>
      <c r="BF205" s="185">
        <v>133</v>
      </c>
      <c r="BG205" s="185">
        <v>2695</v>
      </c>
      <c r="BH205" s="185">
        <v>146</v>
      </c>
      <c r="BI205" s="185">
        <v>194464100</v>
      </c>
      <c r="BJ205" s="185">
        <v>291608330</v>
      </c>
      <c r="BK205" s="185">
        <v>50647840</v>
      </c>
      <c r="BL205" s="185">
        <v>47366730</v>
      </c>
      <c r="BM205" s="185">
        <v>4092300</v>
      </c>
      <c r="BN205" s="185">
        <v>91090610</v>
      </c>
      <c r="BO205" s="185">
        <v>85930550</v>
      </c>
      <c r="BP205" s="185">
        <v>238210250</v>
      </c>
      <c r="BQ205" s="185">
        <v>423939920</v>
      </c>
      <c r="BR205" s="185">
        <v>68930120</v>
      </c>
      <c r="BS205" s="185">
        <v>50791640</v>
      </c>
      <c r="BT205" s="185">
        <v>4423720</v>
      </c>
      <c r="BU205" s="185">
        <v>109995810</v>
      </c>
      <c r="BV205" s="185">
        <v>23715990</v>
      </c>
      <c r="BW205" s="185">
        <v>93879110</v>
      </c>
      <c r="BX205" s="185">
        <v>102806260</v>
      </c>
      <c r="BY205" s="185">
        <v>8180740</v>
      </c>
      <c r="BZ205" s="185">
        <v>8005620</v>
      </c>
      <c r="CA205" s="185">
        <v>1155480</v>
      </c>
      <c r="CB205" s="185">
        <v>19009490</v>
      </c>
      <c r="CC205" s="185">
        <v>1194410</v>
      </c>
      <c r="CD205" s="185">
        <v>149405780</v>
      </c>
      <c r="CE205" s="185">
        <v>203837700</v>
      </c>
      <c r="CF205" s="185">
        <v>29281030</v>
      </c>
      <c r="CG205" s="185">
        <v>29031920</v>
      </c>
      <c r="CH205" s="185">
        <v>2816070</v>
      </c>
      <c r="CI205" s="185">
        <v>63723030</v>
      </c>
      <c r="CJ205" s="185">
        <v>6085930</v>
      </c>
      <c r="CK205" s="185">
        <v>25750</v>
      </c>
      <c r="CL205" s="185">
        <v>1566550</v>
      </c>
      <c r="CM205" s="185">
        <v>31350</v>
      </c>
      <c r="CN205" s="185">
        <v>314350</v>
      </c>
      <c r="CO205" s="185">
        <v>0</v>
      </c>
      <c r="CP205" s="185">
        <v>314350</v>
      </c>
      <c r="CQ205" s="185">
        <v>84250</v>
      </c>
      <c r="CR205" s="185">
        <v>7668736</v>
      </c>
      <c r="CS205" s="185">
        <v>14176620</v>
      </c>
      <c r="CT205" s="185">
        <v>1150720</v>
      </c>
      <c r="CU205" s="185">
        <v>2933204</v>
      </c>
      <c r="CV205" s="185">
        <v>159926</v>
      </c>
      <c r="CW205" s="185">
        <v>5264374</v>
      </c>
      <c r="CX205" s="185">
        <v>3458792</v>
      </c>
      <c r="CY205" s="185">
        <v>14874398.1521855</v>
      </c>
      <c r="CZ205" s="185">
        <v>15064376.8941484</v>
      </c>
      <c r="DA205" s="185">
        <v>1603088.99863107</v>
      </c>
      <c r="DB205" s="185">
        <v>610987.727090528</v>
      </c>
      <c r="DC205" s="185">
        <v>104716.139693038</v>
      </c>
      <c r="DD205" s="185">
        <v>1714872.23183658</v>
      </c>
      <c r="DE205" s="185">
        <v>327971</v>
      </c>
      <c r="DF205" s="185">
        <v>163861260</v>
      </c>
      <c r="DG205" s="185">
        <v>245775375</v>
      </c>
      <c r="DH205" s="185">
        <v>43808550</v>
      </c>
      <c r="DI205" s="185">
        <v>43242359</v>
      </c>
      <c r="DJ205" s="185">
        <v>3641959</v>
      </c>
      <c r="DK205" s="185">
        <v>80506069</v>
      </c>
      <c r="DL205" s="185">
        <v>85802789</v>
      </c>
      <c r="DM205" s="185">
        <v>172876004</v>
      </c>
      <c r="DN205" s="185">
        <v>322192702</v>
      </c>
      <c r="DO205" s="185">
        <v>55487722</v>
      </c>
      <c r="DP205" s="185">
        <v>41911688</v>
      </c>
      <c r="DQ205" s="185">
        <v>3204265</v>
      </c>
      <c r="DR205" s="185">
        <v>85403943</v>
      </c>
      <c r="DS205" s="185">
        <v>23706765</v>
      </c>
      <c r="DT205" s="185">
        <v>67510901</v>
      </c>
      <c r="DU205" s="185">
        <v>75473156</v>
      </c>
      <c r="DV205" s="185">
        <v>6596352</v>
      </c>
      <c r="DW205" s="185">
        <v>6437907</v>
      </c>
      <c r="DX205" s="185">
        <v>855717</v>
      </c>
      <c r="DY205" s="185">
        <v>14295989</v>
      </c>
      <c r="DZ205" s="185">
        <v>1194410</v>
      </c>
      <c r="EA205" s="185">
        <v>107963080</v>
      </c>
      <c r="EB205" s="185">
        <v>150446742</v>
      </c>
      <c r="EC205" s="185">
        <v>23572772</v>
      </c>
      <c r="ED205" s="185">
        <v>23256523</v>
      </c>
      <c r="EE205" s="185">
        <v>2005737</v>
      </c>
      <c r="EF205" s="185">
        <v>48175549</v>
      </c>
      <c r="EG205" s="185">
        <v>6085930</v>
      </c>
      <c r="EH205" s="185">
        <v>18025</v>
      </c>
      <c r="EI205" s="185">
        <v>1099720</v>
      </c>
      <c r="EJ205" s="185">
        <v>25080</v>
      </c>
      <c r="EK205" s="185">
        <v>264900</v>
      </c>
      <c r="EL205" s="185">
        <v>0</v>
      </c>
      <c r="EM205" s="185">
        <v>264900</v>
      </c>
      <c r="EN205" s="185">
        <v>84250</v>
      </c>
      <c r="EO205" s="185">
        <v>4863336</v>
      </c>
      <c r="EP205" s="185">
        <v>8790910</v>
      </c>
      <c r="EQ205" s="185">
        <v>696500</v>
      </c>
      <c r="ER205" s="185">
        <v>1878984</v>
      </c>
      <c r="ES205" s="185">
        <v>102466</v>
      </c>
      <c r="ET205" s="185">
        <v>3329694</v>
      </c>
      <c r="EU205" s="185">
        <v>3444752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5805380</v>
      </c>
      <c r="FC205" s="185">
        <v>5849273</v>
      </c>
      <c r="FD205" s="185">
        <v>0</v>
      </c>
      <c r="FE205" s="185">
        <v>0</v>
      </c>
      <c r="FF205" s="185">
        <v>0</v>
      </c>
      <c r="FG205" s="185">
        <v>1345762</v>
      </c>
      <c r="FH205" s="185">
        <v>3114172</v>
      </c>
      <c r="FI205" s="185">
        <v>10412078.7065298</v>
      </c>
      <c r="FJ205" s="185">
        <v>10705372.725767</v>
      </c>
      <c r="FK205" s="185">
        <v>1282471.19890486</v>
      </c>
      <c r="FL205" s="185">
        <v>478318.567703119</v>
      </c>
      <c r="FM205" s="185">
        <v>73301.2977851266</v>
      </c>
      <c r="FN205" s="185">
        <v>1251037.72102535</v>
      </c>
      <c r="FO205" s="185">
        <v>327971</v>
      </c>
      <c r="FP205" s="185">
        <v>116832035</v>
      </c>
      <c r="FQ205" s="185">
        <v>650000</v>
      </c>
      <c r="FR205" s="185">
        <v>500000</v>
      </c>
      <c r="FS205" s="185">
        <v>420000</v>
      </c>
      <c r="FT205" s="185">
        <v>39030000</v>
      </c>
      <c r="FU205" s="185">
        <v>586590</v>
      </c>
      <c r="FV205" s="185">
        <v>8327313</v>
      </c>
      <c r="FW205" s="185">
        <v>4358000</v>
      </c>
      <c r="FX205" s="185">
        <v>9824287</v>
      </c>
      <c r="FY205" s="185">
        <v>35092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船員保険事業月報【平成24年1月】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13.2169</v>
      </c>
      <c r="G7" s="68">
        <f>SUM(G8:G9)</f>
        <v>12.920000000000002</v>
      </c>
      <c r="H7" s="69">
        <f>H9</f>
        <v>0.8737</v>
      </c>
      <c r="I7" s="68">
        <f>SUM(I8:I9)</f>
        <v>0.2969</v>
      </c>
      <c r="J7" s="68">
        <f>SUM(J8:J9)</f>
        <v>0.0412</v>
      </c>
      <c r="K7" s="68">
        <f>SUM(K8:K9)</f>
        <v>0.767</v>
      </c>
    </row>
    <row r="8" spans="5:11" ht="13.5">
      <c r="E8" s="70" t="s">
        <v>53</v>
      </c>
      <c r="F8" s="71">
        <f>SUM(G8,I8)</f>
        <v>5.8543</v>
      </c>
      <c r="G8" s="72">
        <f>F205/10000</f>
        <v>5.7445</v>
      </c>
      <c r="H8" s="73"/>
      <c r="I8" s="71">
        <f>I205/10000</f>
        <v>0.1098</v>
      </c>
      <c r="J8" s="74">
        <f>K205/10000</f>
        <v>0.0352</v>
      </c>
      <c r="K8" s="74">
        <f>M205/10000</f>
        <v>0.3592</v>
      </c>
    </row>
    <row r="9" spans="5:11" ht="13.5">
      <c r="E9" s="65" t="s">
        <v>54</v>
      </c>
      <c r="F9" s="75">
        <f>SUM(G9,I9)</f>
        <v>7.3626000000000005</v>
      </c>
      <c r="G9" s="76">
        <f>G205/10000</f>
        <v>7.1755</v>
      </c>
      <c r="H9" s="77">
        <f>H205/10000</f>
        <v>0.8737</v>
      </c>
      <c r="I9" s="78">
        <f>J205/10000</f>
        <v>0.1871</v>
      </c>
      <c r="J9" s="77">
        <f>L205/10000</f>
        <v>0.006</v>
      </c>
      <c r="K9" s="77">
        <f>N205/10000</f>
        <v>0.4078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389340.963052798</v>
      </c>
      <c r="F12" s="230"/>
      <c r="G12" s="229">
        <f>P205/100000</f>
        <v>227.93188</v>
      </c>
      <c r="H12" s="230"/>
      <c r="I12" s="229">
        <f>Q205/100000</f>
        <v>0</v>
      </c>
      <c r="J12" s="230"/>
      <c r="K12" s="229">
        <f>R205/100000</f>
        <v>227.93188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7.715499999999999</v>
      </c>
      <c r="G19" s="91">
        <f aca="true" t="shared" si="0" ref="G19:M19">SUM(G20,G24,G27)</f>
        <v>0.1325</v>
      </c>
      <c r="H19" s="91">
        <f t="shared" si="0"/>
        <v>6.214099999999999</v>
      </c>
      <c r="I19" s="92">
        <f t="shared" si="0"/>
        <v>1.3689</v>
      </c>
      <c r="J19" s="93">
        <f t="shared" si="0"/>
        <v>13.886899999999997</v>
      </c>
      <c r="K19" s="94">
        <f t="shared" si="0"/>
        <v>1.6437000000000002</v>
      </c>
      <c r="L19" s="94">
        <f t="shared" si="0"/>
        <v>9.389100000000001</v>
      </c>
      <c r="M19" s="95">
        <f t="shared" si="0"/>
        <v>2.8541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7.181899999999999</v>
      </c>
      <c r="G20" s="101">
        <f t="shared" si="1"/>
        <v>0.10239999999999999</v>
      </c>
      <c r="H20" s="101">
        <f t="shared" si="1"/>
        <v>5.7551</v>
      </c>
      <c r="I20" s="101">
        <f t="shared" si="1"/>
        <v>1.3244</v>
      </c>
      <c r="J20" s="100">
        <f t="shared" si="1"/>
        <v>12.525299999999998</v>
      </c>
      <c r="K20" s="101">
        <f t="shared" si="1"/>
        <v>1.2493</v>
      </c>
      <c r="L20" s="101">
        <f t="shared" si="1"/>
        <v>8.5333</v>
      </c>
      <c r="M20" s="102">
        <f t="shared" si="1"/>
        <v>2.7427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2.6211999999999995</v>
      </c>
      <c r="G21" s="108">
        <f>S205/10000</f>
        <v>0.0361</v>
      </c>
      <c r="H21" s="108">
        <f>Z205/10000</f>
        <v>2.0475</v>
      </c>
      <c r="I21" s="102">
        <f>AG205/10000</f>
        <v>0.5376</v>
      </c>
      <c r="J21" s="107">
        <f aca="true" t="shared" si="3" ref="J21:J26">SUM(K21:M21)</f>
        <v>4.5187</v>
      </c>
      <c r="K21" s="108">
        <f>AN205/10000</f>
        <v>0.439</v>
      </c>
      <c r="L21" s="101">
        <f>AU205/10000</f>
        <v>2.8652</v>
      </c>
      <c r="M21" s="109">
        <f>BB205/10000</f>
        <v>1.2145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4.5607</v>
      </c>
      <c r="G22" s="101">
        <f>T205/10000</f>
        <v>0.0663</v>
      </c>
      <c r="H22" s="101">
        <f>AA205/10000</f>
        <v>3.7076</v>
      </c>
      <c r="I22" s="109">
        <f>AH205/10000</f>
        <v>0.7868</v>
      </c>
      <c r="J22" s="107">
        <f t="shared" si="3"/>
        <v>8.006599999999999</v>
      </c>
      <c r="K22" s="101">
        <f>AO205/10000</f>
        <v>0.8103</v>
      </c>
      <c r="L22" s="108">
        <f>AV205/10000</f>
        <v>5.6681</v>
      </c>
      <c r="M22" s="102">
        <f>BC205/10000</f>
        <v>1.5282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0.8001</v>
      </c>
      <c r="G23" s="101">
        <f>U205/10000</f>
        <v>0.012</v>
      </c>
      <c r="H23" s="108">
        <f>AB205/10000</f>
        <v>0.7012</v>
      </c>
      <c r="I23" s="102">
        <f>AI205/10000</f>
        <v>0.0869</v>
      </c>
      <c r="J23" s="107">
        <f t="shared" si="3"/>
        <v>1.3412000000000002</v>
      </c>
      <c r="K23" s="108">
        <f>AP205/10000</f>
        <v>0.0759</v>
      </c>
      <c r="L23" s="108">
        <f>AW205/10000</f>
        <v>1.1248</v>
      </c>
      <c r="M23" s="109">
        <f>BD205/10000</f>
        <v>0.1405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0.3622</v>
      </c>
      <c r="G24" s="101">
        <f>V205/10000</f>
        <v>0.0097</v>
      </c>
      <c r="H24" s="101">
        <f>AC205/10000</f>
        <v>0.3133</v>
      </c>
      <c r="I24" s="109">
        <f>AJ205/10000</f>
        <v>0.0392</v>
      </c>
      <c r="J24" s="107">
        <f t="shared" si="3"/>
        <v>0.8433</v>
      </c>
      <c r="K24" s="101">
        <f>AQ205/10000</f>
        <v>0.1606</v>
      </c>
      <c r="L24" s="101">
        <f>AX205/10000</f>
        <v>0.5883</v>
      </c>
      <c r="M24" s="102">
        <f>BE205/10000</f>
        <v>0.0944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0.0386</v>
      </c>
      <c r="G25" s="108">
        <f>W205/10000</f>
        <v>0.0005</v>
      </c>
      <c r="H25" s="108">
        <f>AD205/10000</f>
        <v>0.0325</v>
      </c>
      <c r="I25" s="102">
        <f>AK205/10000</f>
        <v>0.0056</v>
      </c>
      <c r="J25" s="107">
        <f t="shared" si="3"/>
        <v>0.0756</v>
      </c>
      <c r="K25" s="108">
        <f>AR205/10000</f>
        <v>0.0066</v>
      </c>
      <c r="L25" s="101">
        <f>AY205/10000</f>
        <v>0.0563</v>
      </c>
      <c r="M25" s="102">
        <f>BF205/10000</f>
        <v>0.0127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0.8363999999999999</v>
      </c>
      <c r="G26" s="118">
        <f>X205/10000</f>
        <v>0.0174</v>
      </c>
      <c r="H26" s="101">
        <f>AE205/10000</f>
        <v>0.7121</v>
      </c>
      <c r="I26" s="109">
        <f>AL205/10000</f>
        <v>0.1069</v>
      </c>
      <c r="J26" s="100">
        <f t="shared" si="3"/>
        <v>1.7506</v>
      </c>
      <c r="K26" s="101">
        <f>AS205/10000</f>
        <v>0.2601</v>
      </c>
      <c r="L26" s="101">
        <f>AZ205/10000</f>
        <v>1.2348</v>
      </c>
      <c r="M26" s="109">
        <f>BG205/10000</f>
        <v>0.2557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0.1714</v>
      </c>
      <c r="G27" s="123">
        <f>Y205/10000</f>
        <v>0.0204</v>
      </c>
      <c r="H27" s="123">
        <f>AF205/10000</f>
        <v>0.1457</v>
      </c>
      <c r="I27" s="124">
        <f>AM205/10000</f>
        <v>0.0053</v>
      </c>
      <c r="J27" s="122">
        <f>SUM(K27:M27)</f>
        <v>0.5183000000000001</v>
      </c>
      <c r="K27" s="123">
        <f>AT205/10000</f>
        <v>0.2338</v>
      </c>
      <c r="L27" s="123">
        <f>BA205/10000</f>
        <v>0.2675</v>
      </c>
      <c r="M27" s="124">
        <f>BH205/10000</f>
        <v>0.017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19.34987618</v>
      </c>
      <c r="G34" s="94">
        <f t="shared" si="4"/>
        <v>6.133038000000001</v>
      </c>
      <c r="H34" s="94">
        <f t="shared" si="4"/>
        <v>7.208121</v>
      </c>
      <c r="I34" s="94">
        <f t="shared" si="4"/>
        <v>1.8741148</v>
      </c>
      <c r="J34" s="94">
        <f t="shared" si="4"/>
        <v>3.5968937</v>
      </c>
      <c r="K34" s="94">
        <f t="shared" si="4"/>
        <v>0.021678</v>
      </c>
      <c r="L34" s="94">
        <f t="shared" si="4"/>
        <v>0.25974008000000004</v>
      </c>
      <c r="M34" s="95">
        <f>ROUND((CY205+CZ205+DB205+DE205)/100000000,8)</f>
        <v>0.2562906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16.57865821</v>
      </c>
      <c r="G35" s="131">
        <f t="shared" si="5"/>
        <v>4.5754928</v>
      </c>
      <c r="H35" s="131">
        <f t="shared" si="5"/>
        <v>6.4913188</v>
      </c>
      <c r="I35" s="131">
        <f t="shared" si="5"/>
        <v>1.7894253</v>
      </c>
      <c r="J35" s="108">
        <f t="shared" si="5"/>
        <v>3.2734018999999996</v>
      </c>
      <c r="K35" s="132">
        <f t="shared" si="5"/>
        <v>0.0162595</v>
      </c>
      <c r="L35" s="132">
        <f t="shared" si="5"/>
        <v>0.19411512000000003</v>
      </c>
      <c r="M35" s="102">
        <f>ROUND((CY205+CZ205)/100000000,8)</f>
        <v>0.23864479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6.461480990000001</v>
      </c>
      <c r="G36" s="101">
        <f>BI205/100000000</f>
        <v>1.5464865</v>
      </c>
      <c r="H36" s="101">
        <f>BP205/100000000</f>
        <v>2.4107955</v>
      </c>
      <c r="I36" s="133">
        <f>BW205/100000000</f>
        <v>0.902123</v>
      </c>
      <c r="J36" s="101">
        <f>CD205/100000000</f>
        <v>1.4404229</v>
      </c>
      <c r="K36" s="101">
        <f>CK205/100000000</f>
        <v>0.00054</v>
      </c>
      <c r="L36" s="133">
        <f>CR205/100000000</f>
        <v>0.0638664</v>
      </c>
      <c r="M36" s="134">
        <f>ROUND(CY205/100000000,8)</f>
        <v>0.09724669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10.11717722</v>
      </c>
      <c r="G37" s="108">
        <f>BJ205/100000000</f>
        <v>3.0290063</v>
      </c>
      <c r="H37" s="108">
        <f>BQ205/100000000</f>
        <v>4.0805233</v>
      </c>
      <c r="I37" s="133">
        <f>BX205/100000000</f>
        <v>0.8873023</v>
      </c>
      <c r="J37" s="108">
        <f>CE205/100000000</f>
        <v>1.832979</v>
      </c>
      <c r="K37" s="101">
        <f>CL205/100000000</f>
        <v>0.0157195</v>
      </c>
      <c r="L37" s="133">
        <f>CS205/100000000</f>
        <v>0.13024872</v>
      </c>
      <c r="M37" s="135">
        <f>ROUND((CY205+CZ205)/100000000,8)-ROUND(CY205/100000000,8)</f>
        <v>0.1413981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1.44333293</v>
      </c>
      <c r="G38" s="101">
        <f>BK205/100000000</f>
        <v>0.4314659</v>
      </c>
      <c r="H38" s="101">
        <f>BR205/100000000</f>
        <v>0.6620848</v>
      </c>
      <c r="I38" s="131">
        <f>BY205/100000000</f>
        <v>0.0772674</v>
      </c>
      <c r="J38" s="101">
        <f>CF205/100000000</f>
        <v>0.2483242</v>
      </c>
      <c r="K38" s="108">
        <f>CM205/100000000</f>
        <v>0.0002285</v>
      </c>
      <c r="L38" s="131">
        <f>CT205/100000000</f>
        <v>0.0086489</v>
      </c>
      <c r="M38" s="134">
        <f>ROUND(DA205/100000000,8)</f>
        <v>0.01531323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1.38817152</v>
      </c>
      <c r="G39" s="108">
        <f>BL205/100000000</f>
        <v>0.5473518</v>
      </c>
      <c r="H39" s="108">
        <f>BS205/100000000</f>
        <v>0.4757157</v>
      </c>
      <c r="I39" s="133">
        <f>BZ205/100000000</f>
        <v>0.0650691</v>
      </c>
      <c r="J39" s="108">
        <f>CG205/100000000</f>
        <v>0.2628327</v>
      </c>
      <c r="K39" s="101">
        <f>CN205/100000000</f>
        <v>0.004576</v>
      </c>
      <c r="L39" s="133">
        <f>CU205/100000000</f>
        <v>0.0276282</v>
      </c>
      <c r="M39" s="135">
        <f>ROUND((CY205+CZ205+DB205+DE205)/100000000,8)-ROUND((CY205+CZ205+DE205)/100000000,8)</f>
        <v>0.004998019999999992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0.12282061</v>
      </c>
      <c r="G40" s="108">
        <f>BM205/100000000</f>
        <v>0.0393579</v>
      </c>
      <c r="H40" s="108">
        <f>BT205/100000000</f>
        <v>0.0431014</v>
      </c>
      <c r="I40" s="131">
        <f>CA205/100000000</f>
        <v>0.009349</v>
      </c>
      <c r="J40" s="108">
        <f>CH205/100000000</f>
        <v>0.0291042</v>
      </c>
      <c r="K40" s="108">
        <f>CO205/100000000</f>
        <v>0</v>
      </c>
      <c r="L40" s="131">
        <f>CV205/100000000</f>
        <v>0.0011911</v>
      </c>
      <c r="M40" s="134">
        <f>ROUND(DC205/100000000,8)</f>
        <v>0.00071701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2.73142909</v>
      </c>
      <c r="G41" s="101">
        <f>BN205/100000000</f>
        <v>0.8916956</v>
      </c>
      <c r="H41" s="101">
        <f>BU205/100000000</f>
        <v>1.0154807</v>
      </c>
      <c r="I41" s="133">
        <f>CB205/100000000</f>
        <v>0.1748293</v>
      </c>
      <c r="J41" s="101">
        <f>CI205/100000000</f>
        <v>0.5868796</v>
      </c>
      <c r="K41" s="101">
        <f>CP205/100000000</f>
        <v>0.004576</v>
      </c>
      <c r="L41" s="133">
        <f>CW205/100000000</f>
        <v>0.0443236</v>
      </c>
      <c r="M41" s="135">
        <f>ROUND(DD205/100000000,8)</f>
        <v>0.01364429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1.38304645</v>
      </c>
      <c r="G42" s="123">
        <f>BO205/100000000</f>
        <v>1.0101934</v>
      </c>
      <c r="H42" s="123">
        <f>BV205/100000000</f>
        <v>0.2410865</v>
      </c>
      <c r="I42" s="136">
        <f>CC205/100000000</f>
        <v>0.0196204</v>
      </c>
      <c r="J42" s="123">
        <f>CJ205/100000000</f>
        <v>0.0606591</v>
      </c>
      <c r="K42" s="123">
        <f>CQ205/100000000</f>
        <v>0.0008425</v>
      </c>
      <c r="L42" s="136">
        <f>CX205/100000000</f>
        <v>0.03799676</v>
      </c>
      <c r="M42" s="137">
        <f>DE205/100000000</f>
        <v>0.01264779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15.1412862</v>
      </c>
      <c r="G51" s="94">
        <f t="shared" si="7"/>
        <v>5.427561599999999</v>
      </c>
      <c r="H51" s="94">
        <f t="shared" si="7"/>
        <v>5.482133129999999</v>
      </c>
      <c r="I51" s="94">
        <f t="shared" si="7"/>
        <v>1.3723182699999998</v>
      </c>
      <c r="J51" s="94">
        <f t="shared" si="7"/>
        <v>2.66734137</v>
      </c>
      <c r="K51" s="94">
        <f t="shared" si="7"/>
        <v>0.01621355</v>
      </c>
      <c r="L51" s="95">
        <f>ROUND((EO205+EP205+ER205+EU205)/100000000,8)</f>
        <v>0.17571828</v>
      </c>
      <c r="M51" s="90">
        <f>SUM(M52,M56)</f>
        <v>0</v>
      </c>
      <c r="N51" s="94">
        <f>SUM(N52,N56)</f>
        <v>0.14887025999999998</v>
      </c>
      <c r="O51" s="149">
        <f>FH205/100000000</f>
        <v>0.03271095</v>
      </c>
      <c r="P51" s="150">
        <f>ROUND((FI205+FJ205+FL205+FO205)/100000000,8)</f>
        <v>0.18522407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12.58530733</v>
      </c>
      <c r="G52" s="108">
        <f t="shared" si="8"/>
        <v>3.9080982399999997</v>
      </c>
      <c r="H52" s="108">
        <f t="shared" si="8"/>
        <v>4.8481999</v>
      </c>
      <c r="I52" s="108">
        <f t="shared" si="8"/>
        <v>1.30076424</v>
      </c>
      <c r="J52" s="108">
        <f t="shared" si="8"/>
        <v>2.39672828</v>
      </c>
      <c r="K52" s="108">
        <f t="shared" si="8"/>
        <v>0.01146855</v>
      </c>
      <c r="L52" s="102">
        <f>ROUND((EO205+EP205)/100000000,8)</f>
        <v>0.12004812</v>
      </c>
      <c r="M52" s="151">
        <f t="shared" si="8"/>
        <v>0</v>
      </c>
      <c r="N52" s="108">
        <f t="shared" si="8"/>
        <v>0.14887025999999998</v>
      </c>
      <c r="O52" s="252"/>
      <c r="P52" s="134">
        <f>ROUND((FI205+FJ205)/100000000,8)</f>
        <v>0.16864714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4.77435567</v>
      </c>
      <c r="G53" s="108">
        <f>DF205/100000000</f>
        <v>1.29779045</v>
      </c>
      <c r="H53" s="108">
        <f>DM205/100000000</f>
        <v>1.74227881</v>
      </c>
      <c r="I53" s="108">
        <f>DT205/100000000</f>
        <v>0.6501592</v>
      </c>
      <c r="J53" s="108">
        <f>EA205/100000000</f>
        <v>1.04473361</v>
      </c>
      <c r="K53" s="108">
        <f>EH205/100000000</f>
        <v>0.000378</v>
      </c>
      <c r="L53" s="102">
        <f>ROUND(EO205/100000000,8)</f>
        <v>0.0390156</v>
      </c>
      <c r="M53" s="107">
        <f>EV205/100000000</f>
        <v>0</v>
      </c>
      <c r="N53" s="152">
        <f>FB205/100000000</f>
        <v>0.07851264</v>
      </c>
      <c r="O53" s="253"/>
      <c r="P53" s="102">
        <f>ROUND(FI205/100000000,8)</f>
        <v>0.0680714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7.810951659999999</v>
      </c>
      <c r="G54" s="108">
        <f>DG205/100000000</f>
        <v>2.61030779</v>
      </c>
      <c r="H54" s="108">
        <f>DN205/100000000</f>
        <v>3.10592109</v>
      </c>
      <c r="I54" s="108">
        <f>DU205/100000000</f>
        <v>0.65060504</v>
      </c>
      <c r="J54" s="108">
        <f>EB205/100000000</f>
        <v>1.35199467</v>
      </c>
      <c r="K54" s="108">
        <f>EI205/100000000</f>
        <v>0.01109055</v>
      </c>
      <c r="L54" s="102">
        <f>ROUND((EO205+EP205)/100000000,8)-ROUND(EO205/100000000,8)</f>
        <v>0.08103252</v>
      </c>
      <c r="M54" s="107">
        <f>EW205/100000000</f>
        <v>0</v>
      </c>
      <c r="N54" s="152">
        <f>FC205/100000000</f>
        <v>0.07035762</v>
      </c>
      <c r="O54" s="253"/>
      <c r="P54" s="102">
        <f>ROUND((FI205+FJ205)/100000000,8)-ROUND(FI205/100000000,8)</f>
        <v>0.10057574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1.17273159</v>
      </c>
      <c r="G55" s="108">
        <f>DH205/100000000</f>
        <v>0.37303329</v>
      </c>
      <c r="H55" s="108">
        <f>DO205/100000000</f>
        <v>0.53241442</v>
      </c>
      <c r="I55" s="108">
        <f>DV205/100000000</f>
        <v>0.06217744</v>
      </c>
      <c r="J55" s="108">
        <f>EC205/100000000</f>
        <v>0.19974994</v>
      </c>
      <c r="K55" s="108">
        <f>EJ205/100000000</f>
        <v>0.0001828</v>
      </c>
      <c r="L55" s="102">
        <f>ROUND(EQ205/100000000,8)</f>
        <v>0.0051737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0.01225875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1.18575847</v>
      </c>
      <c r="G56" s="108">
        <f>DI205/100000000</f>
        <v>0.50926996</v>
      </c>
      <c r="H56" s="108">
        <f>DP205/100000000</f>
        <v>0.39302499</v>
      </c>
      <c r="I56" s="108">
        <f>DW205/100000000</f>
        <v>0.05193363</v>
      </c>
      <c r="J56" s="108">
        <f>ED205/100000000</f>
        <v>0.20995399</v>
      </c>
      <c r="K56" s="108">
        <f>EK205/100000000</f>
        <v>0.0039025</v>
      </c>
      <c r="L56" s="102">
        <f>ROUND((EO205+EP205+ER205+EU205)/100000000,8)-ROUND((EO205+EP205+EU205)/100000000,8)</f>
        <v>0.017673400000000006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0.003929139999999998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0.09501491</v>
      </c>
      <c r="G57" s="108">
        <f>DJ205/100000000</f>
        <v>0.0361863</v>
      </c>
      <c r="H57" s="108">
        <f>DQ205/100000000</f>
        <v>0.03085738</v>
      </c>
      <c r="I57" s="108">
        <f>DX205/100000000</f>
        <v>0.00656941</v>
      </c>
      <c r="J57" s="108">
        <f>EE205/100000000</f>
        <v>0.02059032</v>
      </c>
      <c r="K57" s="108">
        <f>EL205/100000000</f>
        <v>0</v>
      </c>
      <c r="L57" s="102">
        <f>ROUND(ES205/100000000,8)</f>
        <v>0.0008115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0.00050227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2.1993836399999998</v>
      </c>
      <c r="G58" s="101">
        <f>DK205/100000000</f>
        <v>0.80365468</v>
      </c>
      <c r="H58" s="101">
        <f>DR205/100000000</f>
        <v>0.79072534</v>
      </c>
      <c r="I58" s="101">
        <f>DY205/100000000</f>
        <v>0.13015702</v>
      </c>
      <c r="J58" s="101">
        <f>EF205/100000000</f>
        <v>0.4432539</v>
      </c>
      <c r="K58" s="101">
        <f>EM205/100000000</f>
        <v>0.0039025</v>
      </c>
      <c r="L58" s="109">
        <f>ROUND(ET205/100000000,8)</f>
        <v>0.0276902</v>
      </c>
      <c r="M58" s="100">
        <f>FA205/100000000</f>
        <v>0</v>
      </c>
      <c r="N58" s="153">
        <f>FG205/100000000</f>
        <v>0.03203688</v>
      </c>
      <c r="O58" s="253"/>
      <c r="P58" s="109">
        <f>ROUND(FN205/100000000,8)</f>
        <v>0.00998606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1.3702204</v>
      </c>
      <c r="G59" s="123">
        <f>DL205/100000000</f>
        <v>1.0101934</v>
      </c>
      <c r="H59" s="123">
        <f>DS205/100000000</f>
        <v>0.24090824</v>
      </c>
      <c r="I59" s="123">
        <f>DZ205/100000000</f>
        <v>0.0196204</v>
      </c>
      <c r="J59" s="123">
        <f>EG205/100000000</f>
        <v>0.0606591</v>
      </c>
      <c r="K59" s="123">
        <f>EN205/100000000</f>
        <v>0.0008425</v>
      </c>
      <c r="L59" s="124">
        <f>EU205/100000000</f>
        <v>0.03799676</v>
      </c>
      <c r="M59" s="154"/>
      <c r="N59" s="155"/>
      <c r="O59" s="156"/>
      <c r="P59" s="124">
        <f>FO205/100000000</f>
        <v>0.01264779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1.39599078</v>
      </c>
      <c r="G70" s="94">
        <f>SUM(G71:G72)</f>
        <v>0.0125</v>
      </c>
      <c r="H70" s="94">
        <f>SUM(H71:H72)</f>
        <v>0.4029</v>
      </c>
      <c r="I70" s="95">
        <f>I71</f>
        <v>0.00430166</v>
      </c>
      <c r="J70" s="165">
        <f>SUM(J71:J72)</f>
        <v>0.143264</v>
      </c>
      <c r="K70" s="165">
        <f>SUM(K71:K72)</f>
        <v>0.12236299</v>
      </c>
    </row>
    <row r="71" spans="5:11" ht="13.5">
      <c r="E71" s="166" t="s">
        <v>53</v>
      </c>
      <c r="F71" s="107">
        <f>FP205/100000000</f>
        <v>1.39599078</v>
      </c>
      <c r="G71" s="108">
        <f>FQ205/100000000</f>
        <v>0.0085</v>
      </c>
      <c r="H71" s="108">
        <f>FS205/100000000</f>
        <v>0</v>
      </c>
      <c r="I71" s="134">
        <f>FU205/100000000</f>
        <v>0.00430166</v>
      </c>
      <c r="J71" s="167">
        <f>FV205/100000000</f>
        <v>0.10406</v>
      </c>
      <c r="K71" s="167">
        <f>FX205/100000000</f>
        <v>0.12201207</v>
      </c>
    </row>
    <row r="72" spans="5:11" ht="13.5">
      <c r="E72" s="47" t="s">
        <v>54</v>
      </c>
      <c r="F72" s="168"/>
      <c r="G72" s="169">
        <f>FR205/100000000</f>
        <v>0.004</v>
      </c>
      <c r="H72" s="123">
        <f>FT205/100000000</f>
        <v>0.4029</v>
      </c>
      <c r="I72" s="170"/>
      <c r="J72" s="171">
        <f>FW205/100000000</f>
        <v>0.039204</v>
      </c>
      <c r="K72" s="171">
        <f>FY205/100000000</f>
        <v>0.00035092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201201</v>
      </c>
      <c r="F205" s="185">
        <v>57445</v>
      </c>
      <c r="G205" s="185">
        <v>71755</v>
      </c>
      <c r="H205" s="185">
        <v>8737</v>
      </c>
      <c r="I205" s="185">
        <v>1098</v>
      </c>
      <c r="J205" s="185">
        <v>1871</v>
      </c>
      <c r="K205" s="185">
        <v>352</v>
      </c>
      <c r="L205" s="185">
        <v>60</v>
      </c>
      <c r="M205" s="185">
        <v>3592</v>
      </c>
      <c r="N205" s="185">
        <v>4078</v>
      </c>
      <c r="O205" s="185">
        <v>389340.963052798</v>
      </c>
      <c r="P205" s="185">
        <v>22793188</v>
      </c>
      <c r="Q205" s="185">
        <v>0</v>
      </c>
      <c r="R205" s="185">
        <v>22793188</v>
      </c>
      <c r="S205" s="185">
        <v>361</v>
      </c>
      <c r="T205" s="185">
        <v>663</v>
      </c>
      <c r="U205" s="185">
        <v>120</v>
      </c>
      <c r="V205" s="185">
        <v>97</v>
      </c>
      <c r="W205" s="185">
        <v>5</v>
      </c>
      <c r="X205" s="185">
        <v>174</v>
      </c>
      <c r="Y205" s="185">
        <v>204</v>
      </c>
      <c r="Z205" s="185">
        <v>20475</v>
      </c>
      <c r="AA205" s="185">
        <v>37076</v>
      </c>
      <c r="AB205" s="185">
        <v>7012</v>
      </c>
      <c r="AC205" s="185">
        <v>3133</v>
      </c>
      <c r="AD205" s="185">
        <v>325</v>
      </c>
      <c r="AE205" s="185">
        <v>7121</v>
      </c>
      <c r="AF205" s="185">
        <v>1457</v>
      </c>
      <c r="AG205" s="185">
        <v>5376</v>
      </c>
      <c r="AH205" s="185">
        <v>7868</v>
      </c>
      <c r="AI205" s="185">
        <v>869</v>
      </c>
      <c r="AJ205" s="185">
        <v>392</v>
      </c>
      <c r="AK205" s="185">
        <v>56</v>
      </c>
      <c r="AL205" s="185">
        <v>1069</v>
      </c>
      <c r="AM205" s="185">
        <v>53</v>
      </c>
      <c r="AN205" s="185">
        <v>4390</v>
      </c>
      <c r="AO205" s="185">
        <v>8103</v>
      </c>
      <c r="AP205" s="185">
        <v>759</v>
      </c>
      <c r="AQ205" s="185">
        <v>1606</v>
      </c>
      <c r="AR205" s="185">
        <v>66</v>
      </c>
      <c r="AS205" s="185">
        <v>2601</v>
      </c>
      <c r="AT205" s="185">
        <v>2338</v>
      </c>
      <c r="AU205" s="185">
        <v>28652</v>
      </c>
      <c r="AV205" s="185">
        <v>56681</v>
      </c>
      <c r="AW205" s="185">
        <v>11248</v>
      </c>
      <c r="AX205" s="185">
        <v>5883</v>
      </c>
      <c r="AY205" s="185">
        <v>563</v>
      </c>
      <c r="AZ205" s="185">
        <v>12348</v>
      </c>
      <c r="BA205" s="185">
        <v>2675</v>
      </c>
      <c r="BB205" s="185">
        <v>12145</v>
      </c>
      <c r="BC205" s="185">
        <v>15282</v>
      </c>
      <c r="BD205" s="185">
        <v>1405</v>
      </c>
      <c r="BE205" s="185">
        <v>944</v>
      </c>
      <c r="BF205" s="185">
        <v>127</v>
      </c>
      <c r="BG205" s="185">
        <v>2557</v>
      </c>
      <c r="BH205" s="185">
        <v>170</v>
      </c>
      <c r="BI205" s="185">
        <v>154648650</v>
      </c>
      <c r="BJ205" s="185">
        <v>302900630</v>
      </c>
      <c r="BK205" s="185">
        <v>43146590</v>
      </c>
      <c r="BL205" s="185">
        <v>54735180</v>
      </c>
      <c r="BM205" s="185">
        <v>3935790</v>
      </c>
      <c r="BN205" s="185">
        <v>89169560</v>
      </c>
      <c r="BO205" s="185">
        <v>101019340</v>
      </c>
      <c r="BP205" s="185">
        <v>241079550</v>
      </c>
      <c r="BQ205" s="185">
        <v>408052330</v>
      </c>
      <c r="BR205" s="185">
        <v>66208480</v>
      </c>
      <c r="BS205" s="185">
        <v>47571570</v>
      </c>
      <c r="BT205" s="185">
        <v>4310140</v>
      </c>
      <c r="BU205" s="185">
        <v>101548070</v>
      </c>
      <c r="BV205" s="185">
        <v>24108650</v>
      </c>
      <c r="BW205" s="185">
        <v>90212300</v>
      </c>
      <c r="BX205" s="185">
        <v>88730230</v>
      </c>
      <c r="BY205" s="185">
        <v>7726740</v>
      </c>
      <c r="BZ205" s="185">
        <v>6506910</v>
      </c>
      <c r="CA205" s="185">
        <v>934900</v>
      </c>
      <c r="CB205" s="185">
        <v>17482930</v>
      </c>
      <c r="CC205" s="185">
        <v>1962040</v>
      </c>
      <c r="CD205" s="185">
        <v>144042290</v>
      </c>
      <c r="CE205" s="185">
        <v>183297900</v>
      </c>
      <c r="CF205" s="185">
        <v>24832420</v>
      </c>
      <c r="CG205" s="185">
        <v>26283270</v>
      </c>
      <c r="CH205" s="185">
        <v>2910420</v>
      </c>
      <c r="CI205" s="185">
        <v>58687960</v>
      </c>
      <c r="CJ205" s="185">
        <v>6065910</v>
      </c>
      <c r="CK205" s="185">
        <v>54000</v>
      </c>
      <c r="CL205" s="185">
        <v>1571950</v>
      </c>
      <c r="CM205" s="185">
        <v>22850</v>
      </c>
      <c r="CN205" s="185">
        <v>457600</v>
      </c>
      <c r="CO205" s="185">
        <v>0</v>
      </c>
      <c r="CP205" s="185">
        <v>457600</v>
      </c>
      <c r="CQ205" s="185">
        <v>84250</v>
      </c>
      <c r="CR205" s="185">
        <v>6386640</v>
      </c>
      <c r="CS205" s="185">
        <v>13024872</v>
      </c>
      <c r="CT205" s="185">
        <v>864890</v>
      </c>
      <c r="CU205" s="185">
        <v>2762820</v>
      </c>
      <c r="CV205" s="185">
        <v>119110</v>
      </c>
      <c r="CW205" s="185">
        <v>4432360</v>
      </c>
      <c r="CX205" s="185">
        <v>3799676</v>
      </c>
      <c r="CY205" s="185">
        <v>9724669.03028939</v>
      </c>
      <c r="CZ205" s="185">
        <v>14139810.0010124</v>
      </c>
      <c r="DA205" s="185">
        <v>1531322.80540546</v>
      </c>
      <c r="DB205" s="185">
        <v>499802.141995775</v>
      </c>
      <c r="DC205" s="185">
        <v>71700.6754770035</v>
      </c>
      <c r="DD205" s="185">
        <v>1364429.06662124</v>
      </c>
      <c r="DE205" s="185">
        <v>1264779</v>
      </c>
      <c r="DF205" s="185">
        <v>129779045</v>
      </c>
      <c r="DG205" s="185">
        <v>261030779</v>
      </c>
      <c r="DH205" s="185">
        <v>37303329</v>
      </c>
      <c r="DI205" s="185">
        <v>50926996</v>
      </c>
      <c r="DJ205" s="185">
        <v>3618630</v>
      </c>
      <c r="DK205" s="185">
        <v>80365468</v>
      </c>
      <c r="DL205" s="185">
        <v>101019340</v>
      </c>
      <c r="DM205" s="185">
        <v>174227881</v>
      </c>
      <c r="DN205" s="185">
        <v>310592109</v>
      </c>
      <c r="DO205" s="185">
        <v>53241442</v>
      </c>
      <c r="DP205" s="185">
        <v>39302499</v>
      </c>
      <c r="DQ205" s="185">
        <v>3085738</v>
      </c>
      <c r="DR205" s="185">
        <v>79072534</v>
      </c>
      <c r="DS205" s="185">
        <v>24090824</v>
      </c>
      <c r="DT205" s="185">
        <v>65015920</v>
      </c>
      <c r="DU205" s="185">
        <v>65060504</v>
      </c>
      <c r="DV205" s="185">
        <v>6217744</v>
      </c>
      <c r="DW205" s="185">
        <v>5193363</v>
      </c>
      <c r="DX205" s="185">
        <v>656941</v>
      </c>
      <c r="DY205" s="185">
        <v>13015702</v>
      </c>
      <c r="DZ205" s="185">
        <v>1962040</v>
      </c>
      <c r="EA205" s="185">
        <v>104473361</v>
      </c>
      <c r="EB205" s="185">
        <v>135199467</v>
      </c>
      <c r="EC205" s="185">
        <v>19974994</v>
      </c>
      <c r="ED205" s="185">
        <v>20995399</v>
      </c>
      <c r="EE205" s="185">
        <v>2059032</v>
      </c>
      <c r="EF205" s="185">
        <v>44325390</v>
      </c>
      <c r="EG205" s="185">
        <v>6065910</v>
      </c>
      <c r="EH205" s="185">
        <v>37800</v>
      </c>
      <c r="EI205" s="185">
        <v>1109055</v>
      </c>
      <c r="EJ205" s="185">
        <v>18280</v>
      </c>
      <c r="EK205" s="185">
        <v>390250</v>
      </c>
      <c r="EL205" s="185">
        <v>0</v>
      </c>
      <c r="EM205" s="185">
        <v>390250</v>
      </c>
      <c r="EN205" s="185">
        <v>84250</v>
      </c>
      <c r="EO205" s="185">
        <v>3901560</v>
      </c>
      <c r="EP205" s="185">
        <v>8103252</v>
      </c>
      <c r="EQ205" s="185">
        <v>517370</v>
      </c>
      <c r="ER205" s="185">
        <v>1767340</v>
      </c>
      <c r="ES205" s="185">
        <v>81150</v>
      </c>
      <c r="ET205" s="185">
        <v>2769020</v>
      </c>
      <c r="EU205" s="185">
        <v>3799676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7851264</v>
      </c>
      <c r="FC205" s="185">
        <v>7035762</v>
      </c>
      <c r="FD205" s="185">
        <v>0</v>
      </c>
      <c r="FE205" s="185">
        <v>0</v>
      </c>
      <c r="FF205" s="185">
        <v>0</v>
      </c>
      <c r="FG205" s="185">
        <v>3203688</v>
      </c>
      <c r="FH205" s="185">
        <v>3271095</v>
      </c>
      <c r="FI205" s="185">
        <v>6807140.48153036</v>
      </c>
      <c r="FJ205" s="185">
        <v>10057573.1396891</v>
      </c>
      <c r="FK205" s="185">
        <v>1225874.84797873</v>
      </c>
      <c r="FL205" s="185">
        <v>392914.378780458</v>
      </c>
      <c r="FM205" s="185">
        <v>50227.3122183221</v>
      </c>
      <c r="FN205" s="185">
        <v>998605.796901495</v>
      </c>
      <c r="FO205" s="185">
        <v>1264779</v>
      </c>
      <c r="FP205" s="185">
        <v>139599078</v>
      </c>
      <c r="FQ205" s="185">
        <v>850000</v>
      </c>
      <c r="FR205" s="185">
        <v>400000</v>
      </c>
      <c r="FS205" s="185">
        <v>0</v>
      </c>
      <c r="FT205" s="185">
        <v>40290000</v>
      </c>
      <c r="FU205" s="185">
        <v>430166</v>
      </c>
      <c r="FV205" s="185">
        <v>10406000</v>
      </c>
      <c r="FW205" s="185">
        <v>3920400</v>
      </c>
      <c r="FX205" s="185">
        <v>12201207</v>
      </c>
      <c r="FY205" s="185">
        <v>35092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船員保険事業月報【平成24年2月】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13.188500000000001</v>
      </c>
      <c r="G7" s="68">
        <f>SUM(G8:G9)</f>
        <v>12.8891</v>
      </c>
      <c r="H7" s="69">
        <f>H9</f>
        <v>0.8822</v>
      </c>
      <c r="I7" s="68">
        <f>SUM(I8:I9)</f>
        <v>0.2994</v>
      </c>
      <c r="J7" s="68">
        <f>SUM(J8:J9)</f>
        <v>0.0434</v>
      </c>
      <c r="K7" s="68">
        <f>SUM(K8:K9)</f>
        <v>0.7737</v>
      </c>
    </row>
    <row r="8" spans="5:11" ht="13.5">
      <c r="E8" s="70" t="s">
        <v>53</v>
      </c>
      <c r="F8" s="71">
        <f>SUM(G8,I8)</f>
        <v>5.8503</v>
      </c>
      <c r="G8" s="72">
        <f>F205/10000</f>
        <v>5.7368</v>
      </c>
      <c r="H8" s="73"/>
      <c r="I8" s="71">
        <f>I205/10000</f>
        <v>0.1135</v>
      </c>
      <c r="J8" s="74">
        <f>K205/10000</f>
        <v>0.0368</v>
      </c>
      <c r="K8" s="74">
        <f>M205/10000</f>
        <v>0.3685</v>
      </c>
    </row>
    <row r="9" spans="5:11" ht="13.5">
      <c r="E9" s="65" t="s">
        <v>54</v>
      </c>
      <c r="F9" s="75">
        <f>SUM(G9,I9)</f>
        <v>7.3382000000000005</v>
      </c>
      <c r="G9" s="76">
        <f>G205/10000</f>
        <v>7.1523</v>
      </c>
      <c r="H9" s="77">
        <f>H205/10000</f>
        <v>0.8822</v>
      </c>
      <c r="I9" s="78">
        <f>J205/10000</f>
        <v>0.1859</v>
      </c>
      <c r="J9" s="77">
        <f>L205/10000</f>
        <v>0.0066</v>
      </c>
      <c r="K9" s="77">
        <f>N205/10000</f>
        <v>0.4052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389046.544621643</v>
      </c>
      <c r="F12" s="230"/>
      <c r="G12" s="229">
        <f>P205/100000</f>
        <v>227.6039</v>
      </c>
      <c r="H12" s="230"/>
      <c r="I12" s="229">
        <f>Q205/100000</f>
        <v>0</v>
      </c>
      <c r="J12" s="230"/>
      <c r="K12" s="229">
        <f>R205/100000</f>
        <v>227.6039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8.0762</v>
      </c>
      <c r="G19" s="91">
        <f aca="true" t="shared" si="0" ref="G19:M19">SUM(G20,G24,G27)</f>
        <v>0.15</v>
      </c>
      <c r="H19" s="91">
        <f t="shared" si="0"/>
        <v>6.5116000000000005</v>
      </c>
      <c r="I19" s="92">
        <f t="shared" si="0"/>
        <v>1.4146</v>
      </c>
      <c r="J19" s="93">
        <f t="shared" si="0"/>
        <v>14.8276</v>
      </c>
      <c r="K19" s="94">
        <f t="shared" si="0"/>
        <v>1.7419</v>
      </c>
      <c r="L19" s="94">
        <f t="shared" si="0"/>
        <v>10.061599999999999</v>
      </c>
      <c r="M19" s="95">
        <f t="shared" si="0"/>
        <v>3.0241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7.5251</v>
      </c>
      <c r="G20" s="101">
        <f t="shared" si="1"/>
        <v>0.1184</v>
      </c>
      <c r="H20" s="101">
        <f t="shared" si="1"/>
        <v>6.043200000000001</v>
      </c>
      <c r="I20" s="101">
        <f t="shared" si="1"/>
        <v>1.3635000000000002</v>
      </c>
      <c r="J20" s="100">
        <f t="shared" si="1"/>
        <v>13.4079</v>
      </c>
      <c r="K20" s="101">
        <f t="shared" si="1"/>
        <v>1.3436</v>
      </c>
      <c r="L20" s="101">
        <f t="shared" si="1"/>
        <v>9.1686</v>
      </c>
      <c r="M20" s="102">
        <f t="shared" si="1"/>
        <v>2.8956999999999997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2.6909</v>
      </c>
      <c r="G21" s="108">
        <f>S205/10000</f>
        <v>0.0429</v>
      </c>
      <c r="H21" s="108">
        <f>Z205/10000</f>
        <v>2.0828</v>
      </c>
      <c r="I21" s="102">
        <f>AG205/10000</f>
        <v>0.5652</v>
      </c>
      <c r="J21" s="107">
        <f aca="true" t="shared" si="3" ref="J21:J26">SUM(K21:M21)</f>
        <v>4.7485</v>
      </c>
      <c r="K21" s="108">
        <f>AN205/10000</f>
        <v>0.4715</v>
      </c>
      <c r="L21" s="101">
        <f>AU205/10000</f>
        <v>2.9869</v>
      </c>
      <c r="M21" s="109">
        <f>BB205/10000</f>
        <v>1.2901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4.8342</v>
      </c>
      <c r="G22" s="101">
        <f>T205/10000</f>
        <v>0.0755</v>
      </c>
      <c r="H22" s="101">
        <f>AA205/10000</f>
        <v>3.9604</v>
      </c>
      <c r="I22" s="109">
        <f>AH205/10000</f>
        <v>0.7983</v>
      </c>
      <c r="J22" s="107">
        <f t="shared" si="3"/>
        <v>8.6594</v>
      </c>
      <c r="K22" s="101">
        <f>AO205/10000</f>
        <v>0.8721</v>
      </c>
      <c r="L22" s="108">
        <f>AV205/10000</f>
        <v>6.1817</v>
      </c>
      <c r="M22" s="102">
        <f>BC205/10000</f>
        <v>1.6056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0.8378999999999999</v>
      </c>
      <c r="G23" s="101">
        <f>U205/10000</f>
        <v>0.0135</v>
      </c>
      <c r="H23" s="108">
        <f>AB205/10000</f>
        <v>0.7322</v>
      </c>
      <c r="I23" s="102">
        <f>AI205/10000</f>
        <v>0.0922</v>
      </c>
      <c r="J23" s="107">
        <f t="shared" si="3"/>
        <v>1.4687000000000001</v>
      </c>
      <c r="K23" s="108">
        <f>AP205/10000</f>
        <v>0.0911</v>
      </c>
      <c r="L23" s="108">
        <f>AW205/10000</f>
        <v>1.229</v>
      </c>
      <c r="M23" s="109">
        <f>BD205/10000</f>
        <v>0.1486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0.3716</v>
      </c>
      <c r="G24" s="101">
        <f>V205/10000</f>
        <v>0.0106</v>
      </c>
      <c r="H24" s="101">
        <f>AC205/10000</f>
        <v>0.3165</v>
      </c>
      <c r="I24" s="109">
        <f>AJ205/10000</f>
        <v>0.0445</v>
      </c>
      <c r="J24" s="107">
        <f t="shared" si="3"/>
        <v>0.8611</v>
      </c>
      <c r="K24" s="101">
        <f>AQ205/10000</f>
        <v>0.1531</v>
      </c>
      <c r="L24" s="101">
        <f>AX205/10000</f>
        <v>0.6023</v>
      </c>
      <c r="M24" s="102">
        <f>BE205/10000</f>
        <v>0.1057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0.041800000000000004</v>
      </c>
      <c r="G25" s="108">
        <f>W205/10000</f>
        <v>0.0005</v>
      </c>
      <c r="H25" s="108">
        <f>AD205/10000</f>
        <v>0.0344</v>
      </c>
      <c r="I25" s="102">
        <f>AK205/10000</f>
        <v>0.0069</v>
      </c>
      <c r="J25" s="107">
        <f t="shared" si="3"/>
        <v>0.07750000000000001</v>
      </c>
      <c r="K25" s="108">
        <f>AR205/10000</f>
        <v>0.0052</v>
      </c>
      <c r="L25" s="101">
        <f>AY205/10000</f>
        <v>0.0551</v>
      </c>
      <c r="M25" s="102">
        <f>BF205/10000</f>
        <v>0.0172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0.8594999999999999</v>
      </c>
      <c r="G26" s="118">
        <f>X205/10000</f>
        <v>0.0204</v>
      </c>
      <c r="H26" s="101">
        <f>AE205/10000</f>
        <v>0.7242</v>
      </c>
      <c r="I26" s="109">
        <f>AL205/10000</f>
        <v>0.1149</v>
      </c>
      <c r="J26" s="100">
        <f t="shared" si="3"/>
        <v>1.8115</v>
      </c>
      <c r="K26" s="101">
        <f>AS205/10000</f>
        <v>0.2689</v>
      </c>
      <c r="L26" s="101">
        <f>AZ205/10000</f>
        <v>1.2773</v>
      </c>
      <c r="M26" s="109">
        <f>BG205/10000</f>
        <v>0.2653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0.1795</v>
      </c>
      <c r="G27" s="123">
        <f>Y205/10000</f>
        <v>0.021</v>
      </c>
      <c r="H27" s="123">
        <f>AF205/10000</f>
        <v>0.1519</v>
      </c>
      <c r="I27" s="124">
        <f>AM205/10000</f>
        <v>0.0066</v>
      </c>
      <c r="J27" s="122">
        <f>SUM(K27:M27)</f>
        <v>0.5586000000000001</v>
      </c>
      <c r="K27" s="123">
        <f>AT205/10000</f>
        <v>0.2452</v>
      </c>
      <c r="L27" s="123">
        <f>BA205/10000</f>
        <v>0.2907</v>
      </c>
      <c r="M27" s="124">
        <f>BH205/10000</f>
        <v>0.0227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20.60409097</v>
      </c>
      <c r="G34" s="94">
        <f t="shared" si="4"/>
        <v>6.5603986</v>
      </c>
      <c r="H34" s="94">
        <f t="shared" si="4"/>
        <v>7.5587657</v>
      </c>
      <c r="I34" s="94">
        <f t="shared" si="4"/>
        <v>2.1001756000000005</v>
      </c>
      <c r="J34" s="94">
        <f t="shared" si="4"/>
        <v>3.7465686</v>
      </c>
      <c r="K34" s="94">
        <f t="shared" si="4"/>
        <v>0.0193815</v>
      </c>
      <c r="L34" s="94">
        <f t="shared" si="4"/>
        <v>0.27798913999999997</v>
      </c>
      <c r="M34" s="95">
        <f>ROUND((CY205+CZ205+DB205+DE205)/100000000,8)</f>
        <v>0.34081183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17.77028471</v>
      </c>
      <c r="G35" s="131">
        <f t="shared" si="5"/>
        <v>4.9985567</v>
      </c>
      <c r="H35" s="131">
        <f t="shared" si="5"/>
        <v>6.826324</v>
      </c>
      <c r="I35" s="131">
        <f t="shared" si="5"/>
        <v>1.9967434000000002</v>
      </c>
      <c r="J35" s="108">
        <f t="shared" si="5"/>
        <v>3.4047642</v>
      </c>
      <c r="K35" s="132">
        <f t="shared" si="5"/>
        <v>0.015578</v>
      </c>
      <c r="L35" s="132">
        <f t="shared" si="5"/>
        <v>0.21065136</v>
      </c>
      <c r="M35" s="102">
        <f>ROUND((CY205+CZ205)/100000000,8)</f>
        <v>0.31766705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6.93647504</v>
      </c>
      <c r="G36" s="101">
        <f>BI205/100000000</f>
        <v>1.8074003</v>
      </c>
      <c r="H36" s="101">
        <f>BP205/100000000</f>
        <v>2.4833425</v>
      </c>
      <c r="I36" s="133">
        <f>BW205/100000000</f>
        <v>0.9800481</v>
      </c>
      <c r="J36" s="101">
        <f>CD205/100000000</f>
        <v>1.453143</v>
      </c>
      <c r="K36" s="101">
        <f>CK205/100000000</f>
        <v>0.0005545</v>
      </c>
      <c r="L36" s="133">
        <f>CR205/100000000</f>
        <v>0.070423</v>
      </c>
      <c r="M36" s="134">
        <f>ROUND(CY205/100000000,8)</f>
        <v>0.14156364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10.833809669999999</v>
      </c>
      <c r="G37" s="108">
        <f>BJ205/100000000</f>
        <v>3.1911564</v>
      </c>
      <c r="H37" s="108">
        <f>BQ205/100000000</f>
        <v>4.3429815</v>
      </c>
      <c r="I37" s="133">
        <f>BX205/100000000</f>
        <v>1.0166953</v>
      </c>
      <c r="J37" s="108">
        <f>CE205/100000000</f>
        <v>1.9516212</v>
      </c>
      <c r="K37" s="101">
        <f>CL205/100000000</f>
        <v>0.0150235</v>
      </c>
      <c r="L37" s="133">
        <f>CS205/100000000</f>
        <v>0.14022836</v>
      </c>
      <c r="M37" s="135">
        <f>ROUND((CY205+CZ205)/100000000,8)-ROUND(CY205/100000000,8)</f>
        <v>0.17610341000000002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1.6007057099999997</v>
      </c>
      <c r="G38" s="101">
        <f>BK205/100000000</f>
        <v>0.516655</v>
      </c>
      <c r="H38" s="101">
        <f>BR205/100000000</f>
        <v>0.7027851</v>
      </c>
      <c r="I38" s="131">
        <f>BY205/100000000</f>
        <v>0.0832935</v>
      </c>
      <c r="J38" s="101">
        <f>CF205/100000000</f>
        <v>0.2675666</v>
      </c>
      <c r="K38" s="108">
        <f>CM205/100000000</f>
        <v>0.0003985</v>
      </c>
      <c r="L38" s="131">
        <f>CT205/100000000</f>
        <v>0.0107031</v>
      </c>
      <c r="M38" s="134">
        <f>ROUND(DA205/100000000,8)</f>
        <v>0.01930391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1.3729991</v>
      </c>
      <c r="G39" s="108">
        <f>BL205/100000000</f>
        <v>0.4947801</v>
      </c>
      <c r="H39" s="108">
        <f>BS205/100000000</f>
        <v>0.4891196</v>
      </c>
      <c r="I39" s="133">
        <f>BZ205/100000000</f>
        <v>0.0812666</v>
      </c>
      <c r="J39" s="108">
        <f>CG205/100000000</f>
        <v>0.2720573</v>
      </c>
      <c r="K39" s="101">
        <f>CN205/100000000</f>
        <v>0.002961</v>
      </c>
      <c r="L39" s="133">
        <f>CU205/100000000</f>
        <v>0.0261619</v>
      </c>
      <c r="M39" s="135">
        <f>ROUND((CY205+CZ205+DB205+DE205)/100000000,8)-ROUND((CY205+CZ205+DE205)/100000000,8)</f>
        <v>0.0066526000000000085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0.09737938</v>
      </c>
      <c r="G40" s="108">
        <f>BM205/100000000</f>
        <v>0.0099463</v>
      </c>
      <c r="H40" s="108">
        <f>BT205/100000000</f>
        <v>0.0465281</v>
      </c>
      <c r="I40" s="131">
        <f>CA205/100000000</f>
        <v>0.0138425</v>
      </c>
      <c r="J40" s="108">
        <f>CH205/100000000</f>
        <v>0.0252578</v>
      </c>
      <c r="K40" s="108">
        <f>CO205/100000000</f>
        <v>0</v>
      </c>
      <c r="L40" s="131">
        <f>CV205/100000000</f>
        <v>0.00073154</v>
      </c>
      <c r="M40" s="134">
        <f>ROUND(DC205/100000000,8)</f>
        <v>0.00107314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2.8180997500000005</v>
      </c>
      <c r="G41" s="101">
        <f>BN205/100000000</f>
        <v>0.9053955</v>
      </c>
      <c r="H41" s="101">
        <f>BU205/100000000</f>
        <v>1.0547722</v>
      </c>
      <c r="I41" s="133">
        <f>CB205/100000000</f>
        <v>0.1944618</v>
      </c>
      <c r="J41" s="101">
        <f>CI205/100000000</f>
        <v>0.5963633</v>
      </c>
      <c r="K41" s="101">
        <f>CP205/100000000</f>
        <v>0.002961</v>
      </c>
      <c r="L41" s="133">
        <f>CW205/100000000</f>
        <v>0.04571672</v>
      </c>
      <c r="M41" s="135">
        <f>ROUND(DD205/100000000,8)</f>
        <v>0.01842923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1.46080716</v>
      </c>
      <c r="G42" s="123">
        <f>BO205/100000000</f>
        <v>1.0670618</v>
      </c>
      <c r="H42" s="123">
        <f>BV205/100000000</f>
        <v>0.2433221</v>
      </c>
      <c r="I42" s="136">
        <f>CC205/100000000</f>
        <v>0.0221656</v>
      </c>
      <c r="J42" s="123">
        <f>CJ205/100000000</f>
        <v>0.0697471</v>
      </c>
      <c r="K42" s="123">
        <f>CQ205/100000000</f>
        <v>0.0008425</v>
      </c>
      <c r="L42" s="136">
        <f>CX205/100000000</f>
        <v>0.04117588</v>
      </c>
      <c r="M42" s="137">
        <f>DE205/100000000</f>
        <v>0.01649218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16.06860703</v>
      </c>
      <c r="G51" s="94">
        <f t="shared" si="7"/>
        <v>5.7906735000000005</v>
      </c>
      <c r="H51" s="94">
        <f t="shared" si="7"/>
        <v>5.751190879999999</v>
      </c>
      <c r="I51" s="94">
        <f t="shared" si="7"/>
        <v>1.54895813</v>
      </c>
      <c r="J51" s="94">
        <f t="shared" si="7"/>
        <v>2.77554028</v>
      </c>
      <c r="K51" s="94">
        <f t="shared" si="7"/>
        <v>0.014366</v>
      </c>
      <c r="L51" s="95">
        <f>ROUND((EO205+EP205+ER205+EU205)/100000000,8)</f>
        <v>0.18787824</v>
      </c>
      <c r="M51" s="90">
        <f>SUM(M52,M56)</f>
        <v>0</v>
      </c>
      <c r="N51" s="94">
        <f>SUM(N52,N56)</f>
        <v>0.11075962</v>
      </c>
      <c r="O51" s="149">
        <f>FH205/100000000</f>
        <v>0.03988781</v>
      </c>
      <c r="P51" s="150">
        <f>ROUND((FI205+FJ205+FL205+FO205)/100000000,8)</f>
        <v>0.24600427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13.46613928</v>
      </c>
      <c r="G52" s="108">
        <f t="shared" si="8"/>
        <v>4.27242079</v>
      </c>
      <c r="H52" s="108">
        <f t="shared" si="8"/>
        <v>5.10319469</v>
      </c>
      <c r="I52" s="108">
        <f t="shared" si="8"/>
        <v>1.46170457</v>
      </c>
      <c r="J52" s="108">
        <f t="shared" si="8"/>
        <v>2.48739737</v>
      </c>
      <c r="K52" s="108">
        <f t="shared" si="8"/>
        <v>0.011013</v>
      </c>
      <c r="L52" s="102">
        <f>ROUND((EO205+EP205)/100000000,8)</f>
        <v>0.13040886</v>
      </c>
      <c r="M52" s="151">
        <f t="shared" si="8"/>
        <v>0</v>
      </c>
      <c r="N52" s="108">
        <f t="shared" si="8"/>
        <v>0.11075962</v>
      </c>
      <c r="O52" s="252"/>
      <c r="P52" s="134">
        <f>ROUND((FI205+FJ205)/100000000,8)</f>
        <v>0.22429732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5.139214460000001</v>
      </c>
      <c r="G53" s="108">
        <f>DF205/100000000</f>
        <v>1.53097772</v>
      </c>
      <c r="H53" s="108">
        <f>DM205/100000000</f>
        <v>1.80753608</v>
      </c>
      <c r="I53" s="108">
        <f>DT205/100000000</f>
        <v>0.70736181</v>
      </c>
      <c r="J53" s="108">
        <f>EA205/100000000</f>
        <v>1.0493025</v>
      </c>
      <c r="K53" s="108">
        <f>EH205/100000000</f>
        <v>0.00038815</v>
      </c>
      <c r="L53" s="102">
        <f>ROUND(EO205/100000000,8)</f>
        <v>0.0436482</v>
      </c>
      <c r="M53" s="107">
        <f>EV205/100000000</f>
        <v>0</v>
      </c>
      <c r="N53" s="152">
        <f>FB205/100000000</f>
        <v>0.05484102</v>
      </c>
      <c r="O53" s="253"/>
      <c r="P53" s="102">
        <f>ROUND(FI205/100000000,8)</f>
        <v>0.09909455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8.326924819999999</v>
      </c>
      <c r="G54" s="108">
        <f>DG205/100000000</f>
        <v>2.74144307</v>
      </c>
      <c r="H54" s="108">
        <f>DN205/100000000</f>
        <v>3.29565861</v>
      </c>
      <c r="I54" s="108">
        <f>DU205/100000000</f>
        <v>0.75434276</v>
      </c>
      <c r="J54" s="108">
        <f>EB205/100000000</f>
        <v>1.43809487</v>
      </c>
      <c r="K54" s="108">
        <f>EI205/100000000</f>
        <v>0.01062485</v>
      </c>
      <c r="L54" s="102">
        <f>ROUND((EO205+EP205)/100000000,8)-ROUND(EO205/100000000,8)</f>
        <v>0.08676065999999999</v>
      </c>
      <c r="M54" s="107">
        <f>EW205/100000000</f>
        <v>0</v>
      </c>
      <c r="N54" s="152">
        <f>FC205/100000000</f>
        <v>0.0559186</v>
      </c>
      <c r="O54" s="253"/>
      <c r="P54" s="102">
        <f>ROUND((FI205+FJ205)/100000000,8)-ROUND(FI205/100000000,8)</f>
        <v>0.12520277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1.30602886</v>
      </c>
      <c r="G55" s="108">
        <f>DH205/100000000</f>
        <v>0.45130594</v>
      </c>
      <c r="H55" s="108">
        <f>DO205/100000000</f>
        <v>0.56532156</v>
      </c>
      <c r="I55" s="108">
        <f>DV205/100000000</f>
        <v>0.06724938</v>
      </c>
      <c r="J55" s="108">
        <f>EC205/100000000</f>
        <v>0.21538368</v>
      </c>
      <c r="K55" s="108">
        <f>EJ205/100000000</f>
        <v>0.0003188</v>
      </c>
      <c r="L55" s="102">
        <f>ROUND(EQ205/100000000,8)</f>
        <v>0.0064495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0.01544313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1.15838024</v>
      </c>
      <c r="G56" s="108">
        <f>DI205/100000000</f>
        <v>0.45119091</v>
      </c>
      <c r="H56" s="108">
        <f>DP205/100000000</f>
        <v>0.40490156</v>
      </c>
      <c r="I56" s="108">
        <f>DW205/100000000</f>
        <v>0.06508796</v>
      </c>
      <c r="J56" s="108">
        <f>ED205/100000000</f>
        <v>0.21839581</v>
      </c>
      <c r="K56" s="108">
        <f>EK205/100000000</f>
        <v>0.0025105</v>
      </c>
      <c r="L56" s="102">
        <f>ROUND((EO205+EP205+ER205+EU205)/100000000,8)-ROUND((EO205+EP205+EU205)/100000000,8)</f>
        <v>0.01629349999999999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0.0052147700000000075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0.06989092</v>
      </c>
      <c r="G57" s="108">
        <f>DJ205/100000000</f>
        <v>0.00711127</v>
      </c>
      <c r="H57" s="108">
        <f>DQ205/100000000</f>
        <v>0.03451565</v>
      </c>
      <c r="I57" s="108">
        <f>DX205/100000000</f>
        <v>0.00988049</v>
      </c>
      <c r="J57" s="108">
        <f>EE205/100000000</f>
        <v>0.01790417</v>
      </c>
      <c r="K57" s="108">
        <f>EL205/100000000</f>
        <v>0</v>
      </c>
      <c r="L57" s="102">
        <f>ROUND(ES205/100000000,8)</f>
        <v>0.00047934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0.0007512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2.2525508700000003</v>
      </c>
      <c r="G58" s="101">
        <f>DK205/100000000</f>
        <v>0.80499351</v>
      </c>
      <c r="H58" s="101">
        <f>DR205/100000000</f>
        <v>0.82000738</v>
      </c>
      <c r="I58" s="101">
        <f>DY205/100000000</f>
        <v>0.14618685</v>
      </c>
      <c r="J58" s="101">
        <f>EF205/100000000</f>
        <v>0.45062211</v>
      </c>
      <c r="K58" s="101">
        <f>EM205/100000000</f>
        <v>0.0025105</v>
      </c>
      <c r="L58" s="109">
        <f>ROUND(ET205/100000000,8)</f>
        <v>0.02823052</v>
      </c>
      <c r="M58" s="100">
        <f>FA205/100000000</f>
        <v>0</v>
      </c>
      <c r="N58" s="153">
        <f>FG205/100000000</f>
        <v>0.00486276</v>
      </c>
      <c r="O58" s="253"/>
      <c r="P58" s="109">
        <f>ROUND(FN205/100000000,8)</f>
        <v>0.01345841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1.4440875100000001</v>
      </c>
      <c r="G59" s="123">
        <f>DL205/100000000</f>
        <v>1.0670618</v>
      </c>
      <c r="H59" s="123">
        <f>DS205/100000000</f>
        <v>0.24309463</v>
      </c>
      <c r="I59" s="123">
        <f>DZ205/100000000</f>
        <v>0.0221656</v>
      </c>
      <c r="J59" s="123">
        <f>EG205/100000000</f>
        <v>0.0697471</v>
      </c>
      <c r="K59" s="123">
        <f>EN205/100000000</f>
        <v>0.0008425</v>
      </c>
      <c r="L59" s="124">
        <f>EU205/100000000</f>
        <v>0.04117588</v>
      </c>
      <c r="M59" s="154"/>
      <c r="N59" s="155"/>
      <c r="O59" s="156"/>
      <c r="P59" s="124">
        <f>FO205/100000000</f>
        <v>0.01649218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1.45009827</v>
      </c>
      <c r="G70" s="94">
        <f>SUM(G71:G72)</f>
        <v>0.009</v>
      </c>
      <c r="H70" s="94">
        <f>SUM(H71:H72)</f>
        <v>0.41159999999999997</v>
      </c>
      <c r="I70" s="95">
        <f>I71</f>
        <v>0</v>
      </c>
      <c r="J70" s="165">
        <f>SUM(J71:J72)</f>
        <v>0.09655307</v>
      </c>
      <c r="K70" s="165">
        <f>SUM(K71:K72)</f>
        <v>0.19699442</v>
      </c>
    </row>
    <row r="71" spans="5:11" ht="13.5">
      <c r="E71" s="166" t="s">
        <v>53</v>
      </c>
      <c r="F71" s="107">
        <f>FP205/100000000</f>
        <v>1.45009827</v>
      </c>
      <c r="G71" s="108">
        <f>FQ205/100000000</f>
        <v>0.0055</v>
      </c>
      <c r="H71" s="108">
        <f>FS205/100000000</f>
        <v>0.0042</v>
      </c>
      <c r="I71" s="134">
        <f>FU205/100000000</f>
        <v>0</v>
      </c>
      <c r="J71" s="167">
        <f>FV205/100000000</f>
        <v>0.06645307</v>
      </c>
      <c r="K71" s="167">
        <f>FX205/100000000</f>
        <v>0.1357799</v>
      </c>
    </row>
    <row r="72" spans="5:11" ht="13.5">
      <c r="E72" s="47" t="s">
        <v>54</v>
      </c>
      <c r="F72" s="168"/>
      <c r="G72" s="169">
        <f>FR205/100000000</f>
        <v>0.0035</v>
      </c>
      <c r="H72" s="123">
        <f>FT205/100000000</f>
        <v>0.4074</v>
      </c>
      <c r="I72" s="170"/>
      <c r="J72" s="171">
        <f>FW205/100000000</f>
        <v>0.0301</v>
      </c>
      <c r="K72" s="171">
        <f>FY205/100000000</f>
        <v>0.06121452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201202</v>
      </c>
      <c r="F205" s="185">
        <v>57368</v>
      </c>
      <c r="G205" s="185">
        <v>71523</v>
      </c>
      <c r="H205" s="185">
        <v>8822</v>
      </c>
      <c r="I205" s="185">
        <v>1135</v>
      </c>
      <c r="J205" s="185">
        <v>1859</v>
      </c>
      <c r="K205" s="185">
        <v>368</v>
      </c>
      <c r="L205" s="185">
        <v>66</v>
      </c>
      <c r="M205" s="185">
        <v>3685</v>
      </c>
      <c r="N205" s="185">
        <v>4052</v>
      </c>
      <c r="O205" s="185">
        <v>389046.544621643</v>
      </c>
      <c r="P205" s="185">
        <v>22760390</v>
      </c>
      <c r="Q205" s="185">
        <v>0</v>
      </c>
      <c r="R205" s="185">
        <v>22760390</v>
      </c>
      <c r="S205" s="185">
        <v>429</v>
      </c>
      <c r="T205" s="185">
        <v>755</v>
      </c>
      <c r="U205" s="185">
        <v>135</v>
      </c>
      <c r="V205" s="185">
        <v>106</v>
      </c>
      <c r="W205" s="185">
        <v>5</v>
      </c>
      <c r="X205" s="185">
        <v>204</v>
      </c>
      <c r="Y205" s="185">
        <v>210</v>
      </c>
      <c r="Z205" s="185">
        <v>20828</v>
      </c>
      <c r="AA205" s="185">
        <v>39604</v>
      </c>
      <c r="AB205" s="185">
        <v>7322</v>
      </c>
      <c r="AC205" s="185">
        <v>3165</v>
      </c>
      <c r="AD205" s="185">
        <v>344</v>
      </c>
      <c r="AE205" s="185">
        <v>7242</v>
      </c>
      <c r="AF205" s="185">
        <v>1519</v>
      </c>
      <c r="AG205" s="185">
        <v>5652</v>
      </c>
      <c r="AH205" s="185">
        <v>7983</v>
      </c>
      <c r="AI205" s="185">
        <v>922</v>
      </c>
      <c r="AJ205" s="185">
        <v>445</v>
      </c>
      <c r="AK205" s="185">
        <v>69</v>
      </c>
      <c r="AL205" s="185">
        <v>1149</v>
      </c>
      <c r="AM205" s="185">
        <v>66</v>
      </c>
      <c r="AN205" s="185">
        <v>4715</v>
      </c>
      <c r="AO205" s="185">
        <v>8721</v>
      </c>
      <c r="AP205" s="185">
        <v>911</v>
      </c>
      <c r="AQ205" s="185">
        <v>1531</v>
      </c>
      <c r="AR205" s="185">
        <v>52</v>
      </c>
      <c r="AS205" s="185">
        <v>2689</v>
      </c>
      <c r="AT205" s="185">
        <v>2452</v>
      </c>
      <c r="AU205" s="185">
        <v>29869</v>
      </c>
      <c r="AV205" s="185">
        <v>61817</v>
      </c>
      <c r="AW205" s="185">
        <v>12290</v>
      </c>
      <c r="AX205" s="185">
        <v>6023</v>
      </c>
      <c r="AY205" s="185">
        <v>551</v>
      </c>
      <c r="AZ205" s="185">
        <v>12773</v>
      </c>
      <c r="BA205" s="185">
        <v>2907</v>
      </c>
      <c r="BB205" s="185">
        <v>12901</v>
      </c>
      <c r="BC205" s="185">
        <v>16056</v>
      </c>
      <c r="BD205" s="185">
        <v>1486</v>
      </c>
      <c r="BE205" s="185">
        <v>1057</v>
      </c>
      <c r="BF205" s="185">
        <v>172</v>
      </c>
      <c r="BG205" s="185">
        <v>2653</v>
      </c>
      <c r="BH205" s="185">
        <v>227</v>
      </c>
      <c r="BI205" s="185">
        <v>180740030</v>
      </c>
      <c r="BJ205" s="185">
        <v>319115640</v>
      </c>
      <c r="BK205" s="185">
        <v>51665500</v>
      </c>
      <c r="BL205" s="185">
        <v>49478010</v>
      </c>
      <c r="BM205" s="185">
        <v>994630</v>
      </c>
      <c r="BN205" s="185">
        <v>90539550</v>
      </c>
      <c r="BO205" s="185">
        <v>106706180</v>
      </c>
      <c r="BP205" s="185">
        <v>248334250</v>
      </c>
      <c r="BQ205" s="185">
        <v>434298150</v>
      </c>
      <c r="BR205" s="185">
        <v>70278510</v>
      </c>
      <c r="BS205" s="185">
        <v>48911960</v>
      </c>
      <c r="BT205" s="185">
        <v>4652810</v>
      </c>
      <c r="BU205" s="185">
        <v>105477220</v>
      </c>
      <c r="BV205" s="185">
        <v>24332210</v>
      </c>
      <c r="BW205" s="185">
        <v>98004810</v>
      </c>
      <c r="BX205" s="185">
        <v>101669530</v>
      </c>
      <c r="BY205" s="185">
        <v>8329350</v>
      </c>
      <c r="BZ205" s="185">
        <v>8126660</v>
      </c>
      <c r="CA205" s="185">
        <v>1384250</v>
      </c>
      <c r="CB205" s="185">
        <v>19446180</v>
      </c>
      <c r="CC205" s="185">
        <v>2216560</v>
      </c>
      <c r="CD205" s="185">
        <v>145314300</v>
      </c>
      <c r="CE205" s="185">
        <v>195162120</v>
      </c>
      <c r="CF205" s="185">
        <v>26756660</v>
      </c>
      <c r="CG205" s="185">
        <v>27205730</v>
      </c>
      <c r="CH205" s="185">
        <v>2525780</v>
      </c>
      <c r="CI205" s="185">
        <v>59636330</v>
      </c>
      <c r="CJ205" s="185">
        <v>6974710</v>
      </c>
      <c r="CK205" s="185">
        <v>55450</v>
      </c>
      <c r="CL205" s="185">
        <v>1502350</v>
      </c>
      <c r="CM205" s="185">
        <v>39850</v>
      </c>
      <c r="CN205" s="185">
        <v>296100</v>
      </c>
      <c r="CO205" s="185">
        <v>0</v>
      </c>
      <c r="CP205" s="185">
        <v>296100</v>
      </c>
      <c r="CQ205" s="185">
        <v>84250</v>
      </c>
      <c r="CR205" s="185">
        <v>7042300</v>
      </c>
      <c r="CS205" s="185">
        <v>14022836</v>
      </c>
      <c r="CT205" s="185">
        <v>1070310</v>
      </c>
      <c r="CU205" s="185">
        <v>2616190</v>
      </c>
      <c r="CV205" s="185">
        <v>73154</v>
      </c>
      <c r="CW205" s="185">
        <v>4571672</v>
      </c>
      <c r="CX205" s="185">
        <v>4117588</v>
      </c>
      <c r="CY205" s="185">
        <v>14156364.1501168</v>
      </c>
      <c r="CZ205" s="185">
        <v>17610340.5160666</v>
      </c>
      <c r="DA205" s="185">
        <v>1930391.05979668</v>
      </c>
      <c r="DB205" s="185">
        <v>665260.052565915</v>
      </c>
      <c r="DC205" s="185">
        <v>107314.14360818</v>
      </c>
      <c r="DD205" s="185">
        <v>1842922.92955207</v>
      </c>
      <c r="DE205" s="185">
        <v>1649218</v>
      </c>
      <c r="DF205" s="185">
        <v>153097772</v>
      </c>
      <c r="DG205" s="185">
        <v>274144307</v>
      </c>
      <c r="DH205" s="185">
        <v>45130594</v>
      </c>
      <c r="DI205" s="185">
        <v>45119091</v>
      </c>
      <c r="DJ205" s="185">
        <v>711127</v>
      </c>
      <c r="DK205" s="185">
        <v>80499351</v>
      </c>
      <c r="DL205" s="185">
        <v>106706180</v>
      </c>
      <c r="DM205" s="185">
        <v>180753608</v>
      </c>
      <c r="DN205" s="185">
        <v>329565861</v>
      </c>
      <c r="DO205" s="185">
        <v>56532156</v>
      </c>
      <c r="DP205" s="185">
        <v>40490156</v>
      </c>
      <c r="DQ205" s="185">
        <v>3451565</v>
      </c>
      <c r="DR205" s="185">
        <v>82000738</v>
      </c>
      <c r="DS205" s="185">
        <v>24309463</v>
      </c>
      <c r="DT205" s="185">
        <v>70736181</v>
      </c>
      <c r="DU205" s="185">
        <v>75434276</v>
      </c>
      <c r="DV205" s="185">
        <v>6724938</v>
      </c>
      <c r="DW205" s="185">
        <v>6508796</v>
      </c>
      <c r="DX205" s="185">
        <v>988049</v>
      </c>
      <c r="DY205" s="185">
        <v>14618685</v>
      </c>
      <c r="DZ205" s="185">
        <v>2216560</v>
      </c>
      <c r="EA205" s="185">
        <v>104930250</v>
      </c>
      <c r="EB205" s="185">
        <v>143809487</v>
      </c>
      <c r="EC205" s="185">
        <v>21538368</v>
      </c>
      <c r="ED205" s="185">
        <v>21839581</v>
      </c>
      <c r="EE205" s="185">
        <v>1790417</v>
      </c>
      <c r="EF205" s="185">
        <v>45062211</v>
      </c>
      <c r="EG205" s="185">
        <v>6974710</v>
      </c>
      <c r="EH205" s="185">
        <v>38815</v>
      </c>
      <c r="EI205" s="185">
        <v>1062485</v>
      </c>
      <c r="EJ205" s="185">
        <v>31880</v>
      </c>
      <c r="EK205" s="185">
        <v>251050</v>
      </c>
      <c r="EL205" s="185">
        <v>0</v>
      </c>
      <c r="EM205" s="185">
        <v>251050</v>
      </c>
      <c r="EN205" s="185">
        <v>84250</v>
      </c>
      <c r="EO205" s="185">
        <v>4364820</v>
      </c>
      <c r="EP205" s="185">
        <v>8676066</v>
      </c>
      <c r="EQ205" s="185">
        <v>644950</v>
      </c>
      <c r="ER205" s="185">
        <v>1629350</v>
      </c>
      <c r="ES205" s="185">
        <v>47934</v>
      </c>
      <c r="ET205" s="185">
        <v>2823052</v>
      </c>
      <c r="EU205" s="185">
        <v>4117588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5484102</v>
      </c>
      <c r="FC205" s="185">
        <v>5591860</v>
      </c>
      <c r="FD205" s="185">
        <v>0</v>
      </c>
      <c r="FE205" s="185">
        <v>0</v>
      </c>
      <c r="FF205" s="185">
        <v>0</v>
      </c>
      <c r="FG205" s="185">
        <v>486276</v>
      </c>
      <c r="FH205" s="185">
        <v>3988781</v>
      </c>
      <c r="FI205" s="185">
        <v>9909454.90508179</v>
      </c>
      <c r="FJ205" s="185">
        <v>12520277.4672262</v>
      </c>
      <c r="FK205" s="185">
        <v>1544312.84783734</v>
      </c>
      <c r="FL205" s="185">
        <v>521476.627691914</v>
      </c>
      <c r="FM205" s="185">
        <v>75119.9005257263</v>
      </c>
      <c r="FN205" s="185">
        <v>1345840.64158222</v>
      </c>
      <c r="FO205" s="185">
        <v>1649218</v>
      </c>
      <c r="FP205" s="185">
        <v>145009827</v>
      </c>
      <c r="FQ205" s="185">
        <v>550000</v>
      </c>
      <c r="FR205" s="185">
        <v>350000</v>
      </c>
      <c r="FS205" s="185">
        <v>420000</v>
      </c>
      <c r="FT205" s="185">
        <v>40740000</v>
      </c>
      <c r="FU205" s="185">
        <v>0</v>
      </c>
      <c r="FV205" s="185">
        <v>6645307</v>
      </c>
      <c r="FW205" s="185">
        <v>3010000</v>
      </c>
      <c r="FX205" s="185">
        <v>13577990</v>
      </c>
      <c r="FY205" s="185">
        <v>6121452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船員保険事業月報【平成24年3月】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13.219000000000001</v>
      </c>
      <c r="G7" s="68">
        <f>SUM(G8:G9)</f>
        <v>12.9192</v>
      </c>
      <c r="H7" s="69">
        <f>H9</f>
        <v>0.9001</v>
      </c>
      <c r="I7" s="68">
        <f>SUM(I8:I9)</f>
        <v>0.2998</v>
      </c>
      <c r="J7" s="68">
        <f>SUM(J8:J9)</f>
        <v>0.0446</v>
      </c>
      <c r="K7" s="68">
        <f>SUM(K8:K9)</f>
        <v>0.7874000000000001</v>
      </c>
    </row>
    <row r="8" spans="5:11" ht="13.5">
      <c r="E8" s="70" t="s">
        <v>53</v>
      </c>
      <c r="F8" s="71">
        <f>SUM(G8,I8)</f>
        <v>5.8722</v>
      </c>
      <c r="G8" s="72">
        <f>F205/10000</f>
        <v>5.7571</v>
      </c>
      <c r="H8" s="73"/>
      <c r="I8" s="71">
        <f>I205/10000</f>
        <v>0.1151</v>
      </c>
      <c r="J8" s="74">
        <f>K205/10000</f>
        <v>0.038</v>
      </c>
      <c r="K8" s="74">
        <f>M205/10000</f>
        <v>0.3783</v>
      </c>
    </row>
    <row r="9" spans="5:11" ht="13.5">
      <c r="E9" s="65" t="s">
        <v>54</v>
      </c>
      <c r="F9" s="75">
        <f>SUM(G9,I9)</f>
        <v>7.3468</v>
      </c>
      <c r="G9" s="76">
        <f>G205/10000</f>
        <v>7.1621</v>
      </c>
      <c r="H9" s="77">
        <f>H205/10000</f>
        <v>0.9001</v>
      </c>
      <c r="I9" s="78">
        <f>J205/10000</f>
        <v>0.1847</v>
      </c>
      <c r="J9" s="77">
        <f>L205/10000</f>
        <v>0.0066</v>
      </c>
      <c r="K9" s="77">
        <f>N205/10000</f>
        <v>0.4091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387114.982459725</v>
      </c>
      <c r="F12" s="230"/>
      <c r="G12" s="229">
        <f>P205/100000</f>
        <v>227.32166</v>
      </c>
      <c r="H12" s="230"/>
      <c r="I12" s="229">
        <f>Q205/100000</f>
        <v>0</v>
      </c>
      <c r="J12" s="230"/>
      <c r="K12" s="229">
        <f>R205/100000</f>
        <v>227.32166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8.4622</v>
      </c>
      <c r="G19" s="91">
        <f aca="true" t="shared" si="0" ref="G19:M19">SUM(G20,G24,G27)</f>
        <v>0.1577</v>
      </c>
      <c r="H19" s="91">
        <f t="shared" si="0"/>
        <v>6.7827</v>
      </c>
      <c r="I19" s="92">
        <f t="shared" si="0"/>
        <v>1.5218</v>
      </c>
      <c r="J19" s="93">
        <f t="shared" si="0"/>
        <v>15.813200000000002</v>
      </c>
      <c r="K19" s="94">
        <f t="shared" si="0"/>
        <v>1.8930999999999998</v>
      </c>
      <c r="L19" s="94">
        <f t="shared" si="0"/>
        <v>10.6524</v>
      </c>
      <c r="M19" s="95">
        <f t="shared" si="0"/>
        <v>3.2677000000000005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7.9006</v>
      </c>
      <c r="G20" s="101">
        <f t="shared" si="1"/>
        <v>0.1264</v>
      </c>
      <c r="H20" s="101">
        <f t="shared" si="1"/>
        <v>6.301</v>
      </c>
      <c r="I20" s="101">
        <f t="shared" si="1"/>
        <v>1.4732</v>
      </c>
      <c r="J20" s="100">
        <f t="shared" si="1"/>
        <v>14.3214</v>
      </c>
      <c r="K20" s="101">
        <f t="shared" si="1"/>
        <v>1.4674999999999998</v>
      </c>
      <c r="L20" s="101">
        <f t="shared" si="1"/>
        <v>9.7088</v>
      </c>
      <c r="M20" s="102">
        <f t="shared" si="1"/>
        <v>3.1451000000000002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2.7950999999999997</v>
      </c>
      <c r="G21" s="108">
        <f>S205/10000</f>
        <v>0.0443</v>
      </c>
      <c r="H21" s="108">
        <f>Z205/10000</f>
        <v>2.1654</v>
      </c>
      <c r="I21" s="102">
        <f>AG205/10000</f>
        <v>0.5854</v>
      </c>
      <c r="J21" s="107">
        <f aca="true" t="shared" si="3" ref="J21:J26">SUM(K21:M21)</f>
        <v>5.0577</v>
      </c>
      <c r="K21" s="108">
        <f>AN205/10000</f>
        <v>0.5206</v>
      </c>
      <c r="L21" s="101">
        <f>AU205/10000</f>
        <v>3.1889</v>
      </c>
      <c r="M21" s="109">
        <f>BB205/10000</f>
        <v>1.3482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5.1055</v>
      </c>
      <c r="G22" s="101">
        <f>T205/10000</f>
        <v>0.0821</v>
      </c>
      <c r="H22" s="101">
        <f>AA205/10000</f>
        <v>4.1356</v>
      </c>
      <c r="I22" s="109">
        <f>AH205/10000</f>
        <v>0.8878</v>
      </c>
      <c r="J22" s="107">
        <f t="shared" si="3"/>
        <v>9.2637</v>
      </c>
      <c r="K22" s="101">
        <f>AO205/10000</f>
        <v>0.9469</v>
      </c>
      <c r="L22" s="108">
        <f>AV205/10000</f>
        <v>6.5199</v>
      </c>
      <c r="M22" s="102">
        <f>BC205/10000</f>
        <v>1.7969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0.9017</v>
      </c>
      <c r="G23" s="101">
        <f>U205/10000</f>
        <v>0.0154</v>
      </c>
      <c r="H23" s="108">
        <f>AB205/10000</f>
        <v>0.7792</v>
      </c>
      <c r="I23" s="102">
        <f>AI205/10000</f>
        <v>0.1071</v>
      </c>
      <c r="J23" s="107">
        <f t="shared" si="3"/>
        <v>1.5894</v>
      </c>
      <c r="K23" s="108">
        <f>AP205/10000</f>
        <v>0.0957</v>
      </c>
      <c r="L23" s="108">
        <f>AW205/10000</f>
        <v>1.3161</v>
      </c>
      <c r="M23" s="109">
        <f>BD205/10000</f>
        <v>0.1776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0.38539999999999996</v>
      </c>
      <c r="G24" s="101">
        <f>V205/10000</f>
        <v>0.0117</v>
      </c>
      <c r="H24" s="101">
        <f>AC205/10000</f>
        <v>0.3316</v>
      </c>
      <c r="I24" s="109">
        <f>AJ205/10000</f>
        <v>0.0421</v>
      </c>
      <c r="J24" s="107">
        <f t="shared" si="3"/>
        <v>0.9494000000000001</v>
      </c>
      <c r="K24" s="101">
        <f>AQ205/10000</f>
        <v>0.1902</v>
      </c>
      <c r="L24" s="101">
        <f>AX205/10000</f>
        <v>0.6548</v>
      </c>
      <c r="M24" s="102">
        <f>BE205/10000</f>
        <v>0.1044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0.0418</v>
      </c>
      <c r="G25" s="108">
        <f>W205/10000</f>
        <v>0.0007</v>
      </c>
      <c r="H25" s="108">
        <f>AD205/10000</f>
        <v>0.0353</v>
      </c>
      <c r="I25" s="102">
        <f>AK205/10000</f>
        <v>0.0058</v>
      </c>
      <c r="J25" s="107">
        <f t="shared" si="3"/>
        <v>0.0814</v>
      </c>
      <c r="K25" s="108">
        <f>AR205/10000</f>
        <v>0.0133</v>
      </c>
      <c r="L25" s="101">
        <f>AY205/10000</f>
        <v>0.0559</v>
      </c>
      <c r="M25" s="102">
        <f>BF205/10000</f>
        <v>0.0122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0.9047000000000001</v>
      </c>
      <c r="G26" s="118">
        <f>X205/10000</f>
        <v>0.0249</v>
      </c>
      <c r="H26" s="101">
        <f>AE205/10000</f>
        <v>0.7639</v>
      </c>
      <c r="I26" s="109">
        <f>AL205/10000</f>
        <v>0.1159</v>
      </c>
      <c r="J26" s="100">
        <f t="shared" si="3"/>
        <v>2.0363</v>
      </c>
      <c r="K26" s="101">
        <f>AS205/10000</f>
        <v>0.3568</v>
      </c>
      <c r="L26" s="101">
        <f>AZ205/10000</f>
        <v>1.4009</v>
      </c>
      <c r="M26" s="109">
        <f>BG205/10000</f>
        <v>0.2786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0.17620000000000002</v>
      </c>
      <c r="G27" s="123">
        <f>Y205/10000</f>
        <v>0.0196</v>
      </c>
      <c r="H27" s="123">
        <f>AF205/10000</f>
        <v>0.1501</v>
      </c>
      <c r="I27" s="124">
        <f>AM205/10000</f>
        <v>0.0065</v>
      </c>
      <c r="J27" s="122">
        <f>SUM(K27:M27)</f>
        <v>0.5424</v>
      </c>
      <c r="K27" s="123">
        <f>AT205/10000</f>
        <v>0.2354</v>
      </c>
      <c r="L27" s="123">
        <f>BA205/10000</f>
        <v>0.2888</v>
      </c>
      <c r="M27" s="124">
        <f>BH205/10000</f>
        <v>0.0182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21.867269160000003</v>
      </c>
      <c r="G34" s="94">
        <f t="shared" si="4"/>
        <v>7.0274804</v>
      </c>
      <c r="H34" s="94">
        <f t="shared" si="4"/>
        <v>7.9634944</v>
      </c>
      <c r="I34" s="94">
        <f t="shared" si="4"/>
        <v>2.2218302</v>
      </c>
      <c r="J34" s="94">
        <f t="shared" si="4"/>
        <v>4.0140324</v>
      </c>
      <c r="K34" s="94">
        <f t="shared" si="4"/>
        <v>0.024385</v>
      </c>
      <c r="L34" s="94">
        <f t="shared" si="4"/>
        <v>0.30066909999999997</v>
      </c>
      <c r="M34" s="95">
        <f>ROUND((CY205+CZ205+DB205+DE205)/100000000,8)</f>
        <v>0.31537766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18.975758250000002</v>
      </c>
      <c r="G35" s="131">
        <f t="shared" si="5"/>
        <v>5.4308194</v>
      </c>
      <c r="H35" s="131">
        <f t="shared" si="5"/>
        <v>7.2109316</v>
      </c>
      <c r="I35" s="131">
        <f t="shared" si="5"/>
        <v>2.1341625</v>
      </c>
      <c r="J35" s="108">
        <f t="shared" si="5"/>
        <v>3.6677638999999997</v>
      </c>
      <c r="K35" s="132">
        <f t="shared" si="5"/>
        <v>0.019839000000000002</v>
      </c>
      <c r="L35" s="132">
        <f t="shared" si="5"/>
        <v>0.22829974</v>
      </c>
      <c r="M35" s="102">
        <f>ROUND((CY205+CZ205)/100000000,8)</f>
        <v>0.28394211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7.294502520000001</v>
      </c>
      <c r="G36" s="101">
        <f>BI205/100000000</f>
        <v>1.9415109</v>
      </c>
      <c r="H36" s="101">
        <f>BP205/100000000</f>
        <v>2.6493849</v>
      </c>
      <c r="I36" s="133">
        <f>BW205/100000000</f>
        <v>1.0122921</v>
      </c>
      <c r="J36" s="101">
        <f>CD205/100000000</f>
        <v>1.4918617</v>
      </c>
      <c r="K36" s="101">
        <f>CK205/100000000</f>
        <v>0.0014585</v>
      </c>
      <c r="L36" s="133">
        <f>CR205/100000000</f>
        <v>0.07712594</v>
      </c>
      <c r="M36" s="134">
        <f>ROUND(CY205/100000000,8)</f>
        <v>0.12086848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11.68125573</v>
      </c>
      <c r="G37" s="108">
        <f>BJ205/100000000</f>
        <v>3.4893085</v>
      </c>
      <c r="H37" s="108">
        <f>BQ205/100000000</f>
        <v>4.5615467</v>
      </c>
      <c r="I37" s="133">
        <f>BX205/100000000</f>
        <v>1.1218704</v>
      </c>
      <c r="J37" s="108">
        <f>CE205/100000000</f>
        <v>2.1759022</v>
      </c>
      <c r="K37" s="101">
        <f>CL205/100000000</f>
        <v>0.0183805</v>
      </c>
      <c r="L37" s="133">
        <f>CS205/100000000</f>
        <v>0.1511738</v>
      </c>
      <c r="M37" s="135">
        <f>ROUND((CY205+CZ205)/100000000,8)-ROUND(CY205/100000000,8)</f>
        <v>0.16307363000000002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1.7556596599999998</v>
      </c>
      <c r="G38" s="101">
        <f>BK205/100000000</f>
        <v>0.5893267</v>
      </c>
      <c r="H38" s="101">
        <f>BR205/100000000</f>
        <v>0.7393902</v>
      </c>
      <c r="I38" s="131">
        <f>BY205/100000000</f>
        <v>0.1017109</v>
      </c>
      <c r="J38" s="101">
        <f>CF205/100000000</f>
        <v>0.2951264</v>
      </c>
      <c r="K38" s="108">
        <f>CM205/100000000</f>
        <v>0.0002285</v>
      </c>
      <c r="L38" s="131">
        <f>CT205/100000000</f>
        <v>0.0116684</v>
      </c>
      <c r="M38" s="134">
        <f>ROUND(DA205/100000000,8)</f>
        <v>0.01820856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1.5237143199999998</v>
      </c>
      <c r="G39" s="108">
        <f>BL205/100000000</f>
        <v>0.6396195</v>
      </c>
      <c r="H39" s="108">
        <f>BS205/100000000</f>
        <v>0.4988741</v>
      </c>
      <c r="I39" s="133">
        <f>BZ205/100000000</f>
        <v>0.0723069</v>
      </c>
      <c r="J39" s="108">
        <f>CG205/100000000</f>
        <v>0.2699345</v>
      </c>
      <c r="K39" s="101">
        <f>CN205/100000000</f>
        <v>0.003301</v>
      </c>
      <c r="L39" s="133">
        <f>CU205/100000000</f>
        <v>0.03354654</v>
      </c>
      <c r="M39" s="135">
        <f>ROUND((CY205+CZ205+DB205+DE205)/100000000,8)-ROUND((CY205+CZ205+DE205)/100000000,8)</f>
        <v>0.006131780000000031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0.12650801</v>
      </c>
      <c r="G40" s="108">
        <f>BM205/100000000</f>
        <v>0.0447285</v>
      </c>
      <c r="H40" s="108">
        <f>BT205/100000000</f>
        <v>0.0435823</v>
      </c>
      <c r="I40" s="131">
        <f>CA205/100000000</f>
        <v>0.009282</v>
      </c>
      <c r="J40" s="108">
        <f>CH205/100000000</f>
        <v>0.0254932</v>
      </c>
      <c r="K40" s="108">
        <f>CO205/100000000</f>
        <v>0</v>
      </c>
      <c r="L40" s="131">
        <f>CV205/100000000</f>
        <v>0.00247928</v>
      </c>
      <c r="M40" s="134">
        <f>ROUND(DC205/100000000,8)</f>
        <v>0.00094273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3.3206175499999997</v>
      </c>
      <c r="G41" s="101">
        <f>BN205/100000000</f>
        <v>1.2857066</v>
      </c>
      <c r="H41" s="101">
        <f>BU205/100000000</f>
        <v>1.1444765</v>
      </c>
      <c r="I41" s="133">
        <f>CB205/100000000</f>
        <v>0.1889514</v>
      </c>
      <c r="J41" s="101">
        <f>CI205/100000000</f>
        <v>0.6199817</v>
      </c>
      <c r="K41" s="101">
        <f>CP205/100000000</f>
        <v>0.0037135</v>
      </c>
      <c r="L41" s="133">
        <f>CW205/100000000</f>
        <v>0.06083688</v>
      </c>
      <c r="M41" s="135">
        <f>ROUND(DD205/100000000,8)</f>
        <v>0.01695097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1.36779659</v>
      </c>
      <c r="G42" s="123">
        <f>BO205/100000000</f>
        <v>0.9570415</v>
      </c>
      <c r="H42" s="123">
        <f>BV205/100000000</f>
        <v>0.2536887</v>
      </c>
      <c r="I42" s="136">
        <f>CC205/100000000</f>
        <v>0.0153608</v>
      </c>
      <c r="J42" s="123">
        <f>CJ205/100000000</f>
        <v>0.076334</v>
      </c>
      <c r="K42" s="123">
        <f>CQ205/100000000</f>
        <v>0.001245</v>
      </c>
      <c r="L42" s="136">
        <f>CX205/100000000</f>
        <v>0.03882282</v>
      </c>
      <c r="M42" s="137">
        <f>DE205/100000000</f>
        <v>0.02530377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17.05532123</v>
      </c>
      <c r="G51" s="94">
        <f t="shared" si="7"/>
        <v>6.19888164</v>
      </c>
      <c r="H51" s="94">
        <f t="shared" si="7"/>
        <v>6.044564739999999</v>
      </c>
      <c r="I51" s="94">
        <f t="shared" si="7"/>
        <v>1.6234595</v>
      </c>
      <c r="J51" s="94">
        <f t="shared" si="7"/>
        <v>2.9718114499999997</v>
      </c>
      <c r="K51" s="94">
        <f t="shared" si="7"/>
        <v>0.0180742</v>
      </c>
      <c r="L51" s="95">
        <f>ROUND((EO205+EP205+ER205+EU205)/100000000,8)</f>
        <v>0.1985297</v>
      </c>
      <c r="M51" s="90">
        <f>SUM(M52,M56)</f>
        <v>0</v>
      </c>
      <c r="N51" s="94">
        <f>SUM(N52,N56)</f>
        <v>0.13539474</v>
      </c>
      <c r="O51" s="149">
        <f>FH205/100000000</f>
        <v>0.04732961</v>
      </c>
      <c r="P51" s="150">
        <f>ROUND((FI205+FJ205+FL205+FO205)/100000000,8)</f>
        <v>0.23232091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14.415780550000001</v>
      </c>
      <c r="G52" s="108">
        <f t="shared" si="8"/>
        <v>4.65120432</v>
      </c>
      <c r="H52" s="108">
        <f t="shared" si="8"/>
        <v>5.38118548</v>
      </c>
      <c r="I52" s="108">
        <f t="shared" si="8"/>
        <v>1.5505266</v>
      </c>
      <c r="J52" s="108">
        <f t="shared" si="8"/>
        <v>2.6797229099999997</v>
      </c>
      <c r="K52" s="108">
        <f t="shared" si="8"/>
        <v>0.0139787</v>
      </c>
      <c r="L52" s="102">
        <f>ROUND((EO205+EP205)/100000000,8)</f>
        <v>0.13916254</v>
      </c>
      <c r="M52" s="151">
        <f t="shared" si="8"/>
        <v>0</v>
      </c>
      <c r="N52" s="108">
        <f t="shared" si="8"/>
        <v>0.13539474</v>
      </c>
      <c r="O52" s="252"/>
      <c r="P52" s="134">
        <f>ROUND((FI205+FJ205)/100000000,8)</f>
        <v>0.20215219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5.45182464</v>
      </c>
      <c r="G53" s="108">
        <f>DF205/100000000</f>
        <v>1.67306341</v>
      </c>
      <c r="H53" s="108">
        <f>DM205/100000000</f>
        <v>1.92361649</v>
      </c>
      <c r="I53" s="108">
        <f>DT205/100000000</f>
        <v>0.72841748</v>
      </c>
      <c r="J53" s="108">
        <f>EA205/100000000</f>
        <v>1.07817077</v>
      </c>
      <c r="K53" s="108">
        <f>EH205/100000000</f>
        <v>0.00102095</v>
      </c>
      <c r="L53" s="102">
        <f>ROUND(EO205/100000000,8)</f>
        <v>0.04753554</v>
      </c>
      <c r="M53" s="107">
        <f>EV205/100000000</f>
        <v>0</v>
      </c>
      <c r="N53" s="152">
        <f>FB205/100000000</f>
        <v>0.06813559</v>
      </c>
      <c r="O53" s="253"/>
      <c r="P53" s="102">
        <f>ROUND(FI205/100000000,8)</f>
        <v>0.08622417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8.963955910000001</v>
      </c>
      <c r="G54" s="108">
        <f>DG205/100000000</f>
        <v>2.97814091</v>
      </c>
      <c r="H54" s="108">
        <f>DN205/100000000</f>
        <v>3.45756899</v>
      </c>
      <c r="I54" s="108">
        <f>DU205/100000000</f>
        <v>0.82210912</v>
      </c>
      <c r="J54" s="108">
        <f>EB205/100000000</f>
        <v>1.60155214</v>
      </c>
      <c r="K54" s="108">
        <f>EI205/100000000</f>
        <v>0.01295775</v>
      </c>
      <c r="L54" s="102">
        <f>ROUND((EO205+EP205)/100000000,8)-ROUND(EO205/100000000,8)</f>
        <v>0.091627</v>
      </c>
      <c r="M54" s="107">
        <f>EW205/100000000</f>
        <v>0</v>
      </c>
      <c r="N54" s="152">
        <f>FC205/100000000</f>
        <v>0.06725915</v>
      </c>
      <c r="O54" s="253"/>
      <c r="P54" s="102">
        <f>ROUND((FI205+FJ205)/100000000,8)-ROUND(FI205/100000000,8)</f>
        <v>0.11592802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1.4401349799999996</v>
      </c>
      <c r="G55" s="108">
        <f>DH205/100000000</f>
        <v>0.5183466</v>
      </c>
      <c r="H55" s="108">
        <f>DO205/100000000</f>
        <v>0.59507884</v>
      </c>
      <c r="I55" s="108">
        <f>DV205/100000000</f>
        <v>0.08182002</v>
      </c>
      <c r="J55" s="108">
        <f>EC205/100000000</f>
        <v>0.23773392</v>
      </c>
      <c r="K55" s="108">
        <f>EJ205/100000000</f>
        <v>0.0001828</v>
      </c>
      <c r="L55" s="102">
        <f>ROUND(EQ205/100000000,8)</f>
        <v>0.0069728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0.0145613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1.2972889200000002</v>
      </c>
      <c r="G56" s="108">
        <f>DI205/100000000</f>
        <v>0.59076172</v>
      </c>
      <c r="H56" s="108">
        <f>DP205/100000000</f>
        <v>0.40980572</v>
      </c>
      <c r="I56" s="108">
        <f>DW205/100000000</f>
        <v>0.0575721</v>
      </c>
      <c r="J56" s="108">
        <f>ED205/100000000</f>
        <v>0.21575454</v>
      </c>
      <c r="K56" s="108">
        <f>EK205/100000000</f>
        <v>0.0028505</v>
      </c>
      <c r="L56" s="102">
        <f>ROUND((EO205+EP205+ER205+EU205)/100000000,8)-ROUND((EO205+EP205+EU205)/100000000,8)</f>
        <v>0.020544339999999994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0.004864949999999979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0.09686686000000001</v>
      </c>
      <c r="G57" s="108">
        <f>DJ205/100000000</f>
        <v>0.03975994</v>
      </c>
      <c r="H57" s="108">
        <f>DQ205/100000000</f>
        <v>0.03093949</v>
      </c>
      <c r="I57" s="108">
        <f>DX205/100000000</f>
        <v>0.00650826</v>
      </c>
      <c r="J57" s="108">
        <f>EE205/100000000</f>
        <v>0.01810549</v>
      </c>
      <c r="K57" s="108">
        <f>EL205/100000000</f>
        <v>0</v>
      </c>
      <c r="L57" s="102">
        <f>ROUND(ES205/100000000,8)</f>
        <v>0.00155368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0.00066821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2.6798537</v>
      </c>
      <c r="G58" s="101">
        <f>DK205/100000000</f>
        <v>1.14865994</v>
      </c>
      <c r="H58" s="101">
        <f>DR205/100000000</f>
        <v>0.88244273</v>
      </c>
      <c r="I58" s="101">
        <f>DY205/100000000</f>
        <v>0.14152503</v>
      </c>
      <c r="J58" s="101">
        <f>EF205/100000000</f>
        <v>0.46710107</v>
      </c>
      <c r="K58" s="101">
        <f>EM205/100000000</f>
        <v>0.00313925</v>
      </c>
      <c r="L58" s="109">
        <f>ROUND(ET205/100000000,8)</f>
        <v>0.03698568</v>
      </c>
      <c r="M58" s="100">
        <f>FA205/100000000</f>
        <v>0</v>
      </c>
      <c r="N58" s="153">
        <f>FG205/100000000</f>
        <v>0.01501653</v>
      </c>
      <c r="O58" s="253"/>
      <c r="P58" s="109">
        <f>ROUND(FN205/100000000,8)</f>
        <v>0.01254151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1.34225176</v>
      </c>
      <c r="G59" s="123">
        <f>DL205/100000000</f>
        <v>0.9569156</v>
      </c>
      <c r="H59" s="123">
        <f>DS205/100000000</f>
        <v>0.25357354</v>
      </c>
      <c r="I59" s="123">
        <f>DZ205/100000000</f>
        <v>0.0153608</v>
      </c>
      <c r="J59" s="123">
        <f>EG205/100000000</f>
        <v>0.076334</v>
      </c>
      <c r="K59" s="123">
        <f>EN205/100000000</f>
        <v>0.001245</v>
      </c>
      <c r="L59" s="124">
        <f>EU205/100000000</f>
        <v>0.03882282</v>
      </c>
      <c r="M59" s="154"/>
      <c r="N59" s="155"/>
      <c r="O59" s="156"/>
      <c r="P59" s="124">
        <f>FO205/100000000</f>
        <v>0.02530377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1.48232909</v>
      </c>
      <c r="G70" s="94">
        <f>SUM(G71:G72)</f>
        <v>0.0185</v>
      </c>
      <c r="H70" s="94">
        <f>SUM(H71:H72)</f>
        <v>0.3651</v>
      </c>
      <c r="I70" s="95">
        <f>I71</f>
        <v>0</v>
      </c>
      <c r="J70" s="165">
        <f>SUM(J71:J72)</f>
        <v>0.22624</v>
      </c>
      <c r="K70" s="165">
        <f>SUM(K71:K72)</f>
        <v>0.09360706</v>
      </c>
    </row>
    <row r="71" spans="5:11" ht="13.5">
      <c r="E71" s="166" t="s">
        <v>53</v>
      </c>
      <c r="F71" s="107">
        <f>FP205/100000000</f>
        <v>1.48232909</v>
      </c>
      <c r="G71" s="108">
        <f>FQ205/100000000</f>
        <v>0.0095</v>
      </c>
      <c r="H71" s="108">
        <f>FS205/100000000</f>
        <v>0.0042</v>
      </c>
      <c r="I71" s="134">
        <f>FU205/100000000</f>
        <v>0</v>
      </c>
      <c r="J71" s="167">
        <f>FV205/100000000</f>
        <v>0.12324</v>
      </c>
      <c r="K71" s="167">
        <f>FX205/100000000</f>
        <v>0.08477914</v>
      </c>
    </row>
    <row r="72" spans="5:11" ht="13.5">
      <c r="E72" s="47" t="s">
        <v>54</v>
      </c>
      <c r="F72" s="168"/>
      <c r="G72" s="169">
        <f>FR205/100000000</f>
        <v>0.009</v>
      </c>
      <c r="H72" s="123">
        <f>FT205/100000000</f>
        <v>0.3609</v>
      </c>
      <c r="I72" s="170"/>
      <c r="J72" s="171">
        <f>FW205/100000000</f>
        <v>0.103</v>
      </c>
      <c r="K72" s="171">
        <f>FY205/100000000</f>
        <v>0.00882792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201203</v>
      </c>
      <c r="F205" s="185">
        <v>57571</v>
      </c>
      <c r="G205" s="185">
        <v>71621</v>
      </c>
      <c r="H205" s="185">
        <v>9001</v>
      </c>
      <c r="I205" s="185">
        <v>1151</v>
      </c>
      <c r="J205" s="185">
        <v>1847</v>
      </c>
      <c r="K205" s="185">
        <v>380</v>
      </c>
      <c r="L205" s="185">
        <v>66</v>
      </c>
      <c r="M205" s="185">
        <v>3783</v>
      </c>
      <c r="N205" s="185">
        <v>4091</v>
      </c>
      <c r="O205" s="185">
        <v>387114.982459725</v>
      </c>
      <c r="P205" s="185">
        <v>22732166</v>
      </c>
      <c r="Q205" s="185">
        <v>0</v>
      </c>
      <c r="R205" s="185">
        <v>22732166</v>
      </c>
      <c r="S205" s="185">
        <v>443</v>
      </c>
      <c r="T205" s="185">
        <v>821</v>
      </c>
      <c r="U205" s="185">
        <v>154</v>
      </c>
      <c r="V205" s="185">
        <v>117</v>
      </c>
      <c r="W205" s="185">
        <v>7</v>
      </c>
      <c r="X205" s="185">
        <v>249</v>
      </c>
      <c r="Y205" s="185">
        <v>196</v>
      </c>
      <c r="Z205" s="185">
        <v>21654</v>
      </c>
      <c r="AA205" s="185">
        <v>41356</v>
      </c>
      <c r="AB205" s="185">
        <v>7792</v>
      </c>
      <c r="AC205" s="185">
        <v>3316</v>
      </c>
      <c r="AD205" s="185">
        <v>353</v>
      </c>
      <c r="AE205" s="185">
        <v>7639</v>
      </c>
      <c r="AF205" s="185">
        <v>1501</v>
      </c>
      <c r="AG205" s="185">
        <v>5854</v>
      </c>
      <c r="AH205" s="185">
        <v>8878</v>
      </c>
      <c r="AI205" s="185">
        <v>1071</v>
      </c>
      <c r="AJ205" s="185">
        <v>421</v>
      </c>
      <c r="AK205" s="185">
        <v>58</v>
      </c>
      <c r="AL205" s="185">
        <v>1159</v>
      </c>
      <c r="AM205" s="185">
        <v>65</v>
      </c>
      <c r="AN205" s="185">
        <v>5206</v>
      </c>
      <c r="AO205" s="185">
        <v>9469</v>
      </c>
      <c r="AP205" s="185">
        <v>957</v>
      </c>
      <c r="AQ205" s="185">
        <v>1902</v>
      </c>
      <c r="AR205" s="185">
        <v>133</v>
      </c>
      <c r="AS205" s="185">
        <v>3568</v>
      </c>
      <c r="AT205" s="185">
        <v>2354</v>
      </c>
      <c r="AU205" s="185">
        <v>31889</v>
      </c>
      <c r="AV205" s="185">
        <v>65199</v>
      </c>
      <c r="AW205" s="185">
        <v>13161</v>
      </c>
      <c r="AX205" s="185">
        <v>6548</v>
      </c>
      <c r="AY205" s="185">
        <v>559</v>
      </c>
      <c r="AZ205" s="185">
        <v>14009</v>
      </c>
      <c r="BA205" s="185">
        <v>2888</v>
      </c>
      <c r="BB205" s="185">
        <v>13482</v>
      </c>
      <c r="BC205" s="185">
        <v>17969</v>
      </c>
      <c r="BD205" s="185">
        <v>1776</v>
      </c>
      <c r="BE205" s="185">
        <v>1044</v>
      </c>
      <c r="BF205" s="185">
        <v>122</v>
      </c>
      <c r="BG205" s="185">
        <v>2786</v>
      </c>
      <c r="BH205" s="185">
        <v>182</v>
      </c>
      <c r="BI205" s="185">
        <v>194151090</v>
      </c>
      <c r="BJ205" s="185">
        <v>348930850</v>
      </c>
      <c r="BK205" s="185">
        <v>58932670</v>
      </c>
      <c r="BL205" s="185">
        <v>63961950</v>
      </c>
      <c r="BM205" s="185">
        <v>4472850</v>
      </c>
      <c r="BN205" s="185">
        <v>128570660</v>
      </c>
      <c r="BO205" s="185">
        <v>95704150</v>
      </c>
      <c r="BP205" s="185">
        <v>264938490</v>
      </c>
      <c r="BQ205" s="185">
        <v>456154670</v>
      </c>
      <c r="BR205" s="185">
        <v>73939020</v>
      </c>
      <c r="BS205" s="185">
        <v>49887410</v>
      </c>
      <c r="BT205" s="185">
        <v>4358230</v>
      </c>
      <c r="BU205" s="185">
        <v>114447650</v>
      </c>
      <c r="BV205" s="185">
        <v>25368870</v>
      </c>
      <c r="BW205" s="185">
        <v>101229210</v>
      </c>
      <c r="BX205" s="185">
        <v>112187040</v>
      </c>
      <c r="BY205" s="185">
        <v>10171090</v>
      </c>
      <c r="BZ205" s="185">
        <v>7230690</v>
      </c>
      <c r="CA205" s="185">
        <v>928200</v>
      </c>
      <c r="CB205" s="185">
        <v>18895140</v>
      </c>
      <c r="CC205" s="185">
        <v>1536080</v>
      </c>
      <c r="CD205" s="185">
        <v>149186170</v>
      </c>
      <c r="CE205" s="185">
        <v>217590220</v>
      </c>
      <c r="CF205" s="185">
        <v>29512640</v>
      </c>
      <c r="CG205" s="185">
        <v>26993450</v>
      </c>
      <c r="CH205" s="185">
        <v>2549320</v>
      </c>
      <c r="CI205" s="185">
        <v>61998170</v>
      </c>
      <c r="CJ205" s="185">
        <v>7633400</v>
      </c>
      <c r="CK205" s="185">
        <v>145850</v>
      </c>
      <c r="CL205" s="185">
        <v>1838050</v>
      </c>
      <c r="CM205" s="185">
        <v>22850</v>
      </c>
      <c r="CN205" s="185">
        <v>330100</v>
      </c>
      <c r="CO205" s="185">
        <v>0</v>
      </c>
      <c r="CP205" s="185">
        <v>371350</v>
      </c>
      <c r="CQ205" s="185">
        <v>124500</v>
      </c>
      <c r="CR205" s="185">
        <v>7712594</v>
      </c>
      <c r="CS205" s="185">
        <v>15117380</v>
      </c>
      <c r="CT205" s="185">
        <v>1166840</v>
      </c>
      <c r="CU205" s="185">
        <v>3354654</v>
      </c>
      <c r="CV205" s="185">
        <v>247928</v>
      </c>
      <c r="CW205" s="185">
        <v>6083688</v>
      </c>
      <c r="CX205" s="185">
        <v>3882282</v>
      </c>
      <c r="CY205" s="185">
        <v>12086847.8620162</v>
      </c>
      <c r="CZ205" s="185">
        <v>16307363.1407238</v>
      </c>
      <c r="DA205" s="185">
        <v>1820856.14384529</v>
      </c>
      <c r="DB205" s="185">
        <v>613178.428862081</v>
      </c>
      <c r="DC205" s="185">
        <v>94273.0493586727</v>
      </c>
      <c r="DD205" s="185">
        <v>1695097.11764616</v>
      </c>
      <c r="DE205" s="185">
        <v>2530377</v>
      </c>
      <c r="DF205" s="185">
        <v>167306341</v>
      </c>
      <c r="DG205" s="185">
        <v>297814091</v>
      </c>
      <c r="DH205" s="185">
        <v>51834660</v>
      </c>
      <c r="DI205" s="185">
        <v>59076172</v>
      </c>
      <c r="DJ205" s="185">
        <v>3975994</v>
      </c>
      <c r="DK205" s="185">
        <v>114865994</v>
      </c>
      <c r="DL205" s="185">
        <v>95691560</v>
      </c>
      <c r="DM205" s="185">
        <v>192361649</v>
      </c>
      <c r="DN205" s="185">
        <v>345756899</v>
      </c>
      <c r="DO205" s="185">
        <v>59507884</v>
      </c>
      <c r="DP205" s="185">
        <v>40980572</v>
      </c>
      <c r="DQ205" s="185">
        <v>3093949</v>
      </c>
      <c r="DR205" s="185">
        <v>88244273</v>
      </c>
      <c r="DS205" s="185">
        <v>25357354</v>
      </c>
      <c r="DT205" s="185">
        <v>72841748</v>
      </c>
      <c r="DU205" s="185">
        <v>82210912</v>
      </c>
      <c r="DV205" s="185">
        <v>8182002</v>
      </c>
      <c r="DW205" s="185">
        <v>5757210</v>
      </c>
      <c r="DX205" s="185">
        <v>650826</v>
      </c>
      <c r="DY205" s="185">
        <v>14152503</v>
      </c>
      <c r="DZ205" s="185">
        <v>1536080</v>
      </c>
      <c r="EA205" s="185">
        <v>107817077</v>
      </c>
      <c r="EB205" s="185">
        <v>160155214</v>
      </c>
      <c r="EC205" s="185">
        <v>23773392</v>
      </c>
      <c r="ED205" s="185">
        <v>21575454</v>
      </c>
      <c r="EE205" s="185">
        <v>1810549</v>
      </c>
      <c r="EF205" s="185">
        <v>46710107</v>
      </c>
      <c r="EG205" s="185">
        <v>7633400</v>
      </c>
      <c r="EH205" s="185">
        <v>102095</v>
      </c>
      <c r="EI205" s="185">
        <v>1295775</v>
      </c>
      <c r="EJ205" s="185">
        <v>18280</v>
      </c>
      <c r="EK205" s="185">
        <v>285050</v>
      </c>
      <c r="EL205" s="185">
        <v>0</v>
      </c>
      <c r="EM205" s="185">
        <v>313925</v>
      </c>
      <c r="EN205" s="185">
        <v>124500</v>
      </c>
      <c r="EO205" s="185">
        <v>4753554</v>
      </c>
      <c r="EP205" s="185">
        <v>9162700</v>
      </c>
      <c r="EQ205" s="185">
        <v>697280</v>
      </c>
      <c r="ER205" s="185">
        <v>2054434</v>
      </c>
      <c r="ES205" s="185">
        <v>155368</v>
      </c>
      <c r="ET205" s="185">
        <v>3698568</v>
      </c>
      <c r="EU205" s="185">
        <v>3882282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6813559</v>
      </c>
      <c r="FC205" s="185">
        <v>6725915</v>
      </c>
      <c r="FD205" s="185">
        <v>0</v>
      </c>
      <c r="FE205" s="185">
        <v>0</v>
      </c>
      <c r="FF205" s="185">
        <v>0</v>
      </c>
      <c r="FG205" s="185">
        <v>1501653</v>
      </c>
      <c r="FH205" s="185">
        <v>4732961</v>
      </c>
      <c r="FI205" s="185">
        <v>8622417.20103744</v>
      </c>
      <c r="FJ205" s="185">
        <v>11592801.8723149</v>
      </c>
      <c r="FK205" s="185">
        <v>1456129.69529966</v>
      </c>
      <c r="FL205" s="185">
        <v>486494.926647643</v>
      </c>
      <c r="FM205" s="185">
        <v>66821.2943555603</v>
      </c>
      <c r="FN205" s="185">
        <v>1254151.45344892</v>
      </c>
      <c r="FO205" s="185">
        <v>2530377</v>
      </c>
      <c r="FP205" s="185">
        <v>148232909</v>
      </c>
      <c r="FQ205" s="185">
        <v>950000</v>
      </c>
      <c r="FR205" s="185">
        <v>900000</v>
      </c>
      <c r="FS205" s="185">
        <v>420000</v>
      </c>
      <c r="FT205" s="185">
        <v>36090000</v>
      </c>
      <c r="FU205" s="185">
        <v>0</v>
      </c>
      <c r="FV205" s="185">
        <v>12324000</v>
      </c>
      <c r="FW205" s="185">
        <v>10300000</v>
      </c>
      <c r="FX205" s="185">
        <v>8477914</v>
      </c>
      <c r="FY205" s="185">
        <v>882792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1:FY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（累計）（速報値）"</f>
        <v>船員保険事業月報【平成24年3月】　総括表２　（累計）（速報値）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13.36900833333332</v>
      </c>
      <c r="G7" s="68">
        <f>SUM(G8:G9)</f>
        <v>13.070483333333321</v>
      </c>
      <c r="H7" s="69">
        <f>H9</f>
        <v>0.8340833333333331</v>
      </c>
      <c r="I7" s="68">
        <f>SUM(I8:I9)</f>
        <v>0.298524999999999</v>
      </c>
      <c r="J7" s="68">
        <f>SUM(J8:J9)</f>
        <v>0.041391666666666604</v>
      </c>
      <c r="K7" s="68">
        <f>SUM(K8:K9)</f>
        <v>0.765266666666666</v>
      </c>
    </row>
    <row r="8" spans="5:11" ht="13.5">
      <c r="E8" s="70" t="s">
        <v>53</v>
      </c>
      <c r="F8" s="71">
        <f>SUM(G8,I8)</f>
        <v>5.943049999999993</v>
      </c>
      <c r="G8" s="72">
        <f>F205/10000</f>
        <v>5.83609166666666</v>
      </c>
      <c r="H8" s="73"/>
      <c r="I8" s="71">
        <f>I205/10000</f>
        <v>0.106958333333333</v>
      </c>
      <c r="J8" s="74">
        <f>K205/10000</f>
        <v>0.0350416666666666</v>
      </c>
      <c r="K8" s="74">
        <f>M205/10000</f>
        <v>0.35545</v>
      </c>
    </row>
    <row r="9" spans="5:11" ht="13.5">
      <c r="E9" s="65" t="s">
        <v>54</v>
      </c>
      <c r="F9" s="75">
        <f>SUM(G9,I9)</f>
        <v>7.425958333333326</v>
      </c>
      <c r="G9" s="76">
        <f>G205/10000</f>
        <v>7.23439166666666</v>
      </c>
      <c r="H9" s="77">
        <f>H205/10000</f>
        <v>0.8340833333333331</v>
      </c>
      <c r="I9" s="78">
        <f>J205/10000</f>
        <v>0.191566666666666</v>
      </c>
      <c r="J9" s="77">
        <f>L205/10000</f>
        <v>0.00635</v>
      </c>
      <c r="K9" s="77">
        <f>N205/10000</f>
        <v>0.409816666666666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4666256.02705267</v>
      </c>
      <c r="F12" s="230"/>
      <c r="G12" s="229">
        <f>P205/100000</f>
        <v>2773.24492</v>
      </c>
      <c r="H12" s="230"/>
      <c r="I12" s="229">
        <f>Q205/100000</f>
        <v>0</v>
      </c>
      <c r="J12" s="230"/>
      <c r="K12" s="229">
        <f>R205/100000</f>
        <v>2773.24492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94.7595</v>
      </c>
      <c r="G19" s="91">
        <f aca="true" t="shared" si="0" ref="G19:M19">SUM(G20,G24,G27)</f>
        <v>1.8267</v>
      </c>
      <c r="H19" s="91">
        <f t="shared" si="0"/>
        <v>75.8899</v>
      </c>
      <c r="I19" s="92">
        <f t="shared" si="0"/>
        <v>17.0429</v>
      </c>
      <c r="J19" s="93">
        <f t="shared" si="0"/>
        <v>177.2642</v>
      </c>
      <c r="K19" s="94">
        <f t="shared" si="0"/>
        <v>21.9942</v>
      </c>
      <c r="L19" s="94">
        <f t="shared" si="0"/>
        <v>119.0024</v>
      </c>
      <c r="M19" s="95">
        <f t="shared" si="0"/>
        <v>36.267599999999995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88.142</v>
      </c>
      <c r="G20" s="101">
        <f t="shared" si="1"/>
        <v>1.456</v>
      </c>
      <c r="H20" s="101">
        <f t="shared" si="1"/>
        <v>70.2038</v>
      </c>
      <c r="I20" s="101">
        <f t="shared" si="1"/>
        <v>16.4822</v>
      </c>
      <c r="J20" s="100">
        <f t="shared" si="1"/>
        <v>160.0281</v>
      </c>
      <c r="K20" s="101">
        <f t="shared" si="1"/>
        <v>17.1813</v>
      </c>
      <c r="L20" s="101">
        <f t="shared" si="1"/>
        <v>107.9733</v>
      </c>
      <c r="M20" s="102">
        <f t="shared" si="1"/>
        <v>34.8735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31.440199999999997</v>
      </c>
      <c r="G21" s="108">
        <f>S205/10000</f>
        <v>0.5112</v>
      </c>
      <c r="H21" s="108">
        <f>Z205/10000</f>
        <v>24.343</v>
      </c>
      <c r="I21" s="102">
        <f>AG205/10000</f>
        <v>6.586</v>
      </c>
      <c r="J21" s="107">
        <f aca="true" t="shared" si="3" ref="J21:J26">SUM(K21:M21)</f>
        <v>56.157399999999996</v>
      </c>
      <c r="K21" s="108">
        <f>AN205/10000</f>
        <v>6.0815</v>
      </c>
      <c r="L21" s="101">
        <f>AU205/10000</f>
        <v>35.1886</v>
      </c>
      <c r="M21" s="109">
        <f>BB205/10000</f>
        <v>14.8873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56.7018</v>
      </c>
      <c r="G22" s="101">
        <f>T205/10000</f>
        <v>0.9448</v>
      </c>
      <c r="H22" s="101">
        <f>AA205/10000</f>
        <v>45.8608</v>
      </c>
      <c r="I22" s="109">
        <f>AH205/10000</f>
        <v>9.8962</v>
      </c>
      <c r="J22" s="107">
        <f t="shared" si="3"/>
        <v>103.8707</v>
      </c>
      <c r="K22" s="101">
        <f>AO205/10000</f>
        <v>11.0998</v>
      </c>
      <c r="L22" s="108">
        <f>AV205/10000</f>
        <v>72.7847</v>
      </c>
      <c r="M22" s="102">
        <f>BC205/10000</f>
        <v>19.9862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9.5049</v>
      </c>
      <c r="G23" s="101">
        <f>U205/10000</f>
        <v>0.1641</v>
      </c>
      <c r="H23" s="108">
        <f>AB205/10000</f>
        <v>8.2868</v>
      </c>
      <c r="I23" s="102">
        <f>AI205/10000</f>
        <v>1.054</v>
      </c>
      <c r="J23" s="107">
        <f t="shared" si="3"/>
        <v>16.7517</v>
      </c>
      <c r="K23" s="108">
        <f>AP205/10000</f>
        <v>1.0649</v>
      </c>
      <c r="L23" s="108">
        <f>AW205/10000</f>
        <v>13.9003</v>
      </c>
      <c r="M23" s="109">
        <f>BD205/10000</f>
        <v>1.7865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4.5163</v>
      </c>
      <c r="G24" s="101">
        <f>V205/10000</f>
        <v>0.1294</v>
      </c>
      <c r="H24" s="101">
        <f>AC205/10000</f>
        <v>3.8952</v>
      </c>
      <c r="I24" s="109">
        <f>AJ205/10000</f>
        <v>0.4917</v>
      </c>
      <c r="J24" s="107">
        <f t="shared" si="3"/>
        <v>10.800999999999998</v>
      </c>
      <c r="K24" s="101">
        <f>AQ205/10000</f>
        <v>1.9953</v>
      </c>
      <c r="L24" s="101">
        <f>AX205/10000</f>
        <v>7.6125</v>
      </c>
      <c r="M24" s="102">
        <f>BE205/10000</f>
        <v>1.1932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0.4802</v>
      </c>
      <c r="G25" s="108">
        <f>W205/10000</f>
        <v>0.009</v>
      </c>
      <c r="H25" s="108">
        <f>AD205/10000</f>
        <v>0.3987</v>
      </c>
      <c r="I25" s="102">
        <f>AK205/10000</f>
        <v>0.0725</v>
      </c>
      <c r="J25" s="107">
        <f t="shared" si="3"/>
        <v>0.9716</v>
      </c>
      <c r="K25" s="108">
        <f>AR205/10000</f>
        <v>0.1104</v>
      </c>
      <c r="L25" s="101">
        <f>AY205/10000</f>
        <v>0.6821</v>
      </c>
      <c r="M25" s="102">
        <f>BF205/10000</f>
        <v>0.1791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10.3683</v>
      </c>
      <c r="G26" s="118">
        <f>X205/10000</f>
        <v>0.253</v>
      </c>
      <c r="H26" s="101">
        <f>AE205/10000</f>
        <v>8.7942</v>
      </c>
      <c r="I26" s="109">
        <f>AL205/10000</f>
        <v>1.3211</v>
      </c>
      <c r="J26" s="100">
        <f t="shared" si="3"/>
        <v>22.8772</v>
      </c>
      <c r="K26" s="101">
        <f>AS205/10000</f>
        <v>3.6754</v>
      </c>
      <c r="L26" s="101">
        <f>AZ205/10000</f>
        <v>16.0644</v>
      </c>
      <c r="M26" s="109">
        <f>BG205/10000</f>
        <v>3.1374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2.1012</v>
      </c>
      <c r="G27" s="123">
        <f>Y205/10000</f>
        <v>0.2413</v>
      </c>
      <c r="H27" s="123">
        <f>AF205/10000</f>
        <v>1.7909</v>
      </c>
      <c r="I27" s="124">
        <f>AM205/10000</f>
        <v>0.069</v>
      </c>
      <c r="J27" s="122">
        <f>SUM(K27:M27)</f>
        <v>6.435099999999999</v>
      </c>
      <c r="K27" s="123">
        <f>AT205/10000</f>
        <v>2.8176</v>
      </c>
      <c r="L27" s="123">
        <f>BA205/10000</f>
        <v>3.4166</v>
      </c>
      <c r="M27" s="124">
        <f>BH205/10000</f>
        <v>0.2009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243.77043471</v>
      </c>
      <c r="G34" s="94">
        <f t="shared" si="4"/>
        <v>80.03226070000001</v>
      </c>
      <c r="H34" s="94">
        <f t="shared" si="4"/>
        <v>88.3340646</v>
      </c>
      <c r="I34" s="94">
        <f t="shared" si="4"/>
        <v>24.4431119</v>
      </c>
      <c r="J34" s="94">
        <f t="shared" si="4"/>
        <v>43.515178299999995</v>
      </c>
      <c r="K34" s="94">
        <f t="shared" si="4"/>
        <v>0.2619615</v>
      </c>
      <c r="L34" s="94">
        <f t="shared" si="4"/>
        <v>3.50358885</v>
      </c>
      <c r="M34" s="186">
        <f>ROUND((CY205+CZ205+DB205+DE205)/100000000,8)</f>
        <v>3.68026886</v>
      </c>
      <c r="N34" s="187"/>
    </row>
    <row r="35" spans="2:14" ht="15" customHeight="1">
      <c r="B35" s="97" t="s">
        <v>47</v>
      </c>
      <c r="C35" s="98"/>
      <c r="D35" s="98"/>
      <c r="E35" s="99"/>
      <c r="F35" s="130">
        <f aca="true" t="shared" si="5" ref="F35:L35">SUM(F36:F37)</f>
        <v>210.10949652</v>
      </c>
      <c r="G35" s="131">
        <f t="shared" si="5"/>
        <v>61.663858700000006</v>
      </c>
      <c r="H35" s="131">
        <f t="shared" si="5"/>
        <v>79.3407849</v>
      </c>
      <c r="I35" s="131">
        <f t="shared" si="5"/>
        <v>23.3338855</v>
      </c>
      <c r="J35" s="108">
        <f t="shared" si="5"/>
        <v>39.4446507</v>
      </c>
      <c r="K35" s="132">
        <f t="shared" si="5"/>
        <v>0.221689</v>
      </c>
      <c r="L35" s="132">
        <f t="shared" si="5"/>
        <v>2.6925153</v>
      </c>
      <c r="M35" s="152">
        <f>ROUND((CY205+CZ205)/100000000,8)</f>
        <v>3.41211242</v>
      </c>
      <c r="N35" s="187"/>
    </row>
    <row r="36" spans="2:14" ht="15" customHeight="1">
      <c r="B36" s="104"/>
      <c r="C36" s="105" t="s">
        <v>53</v>
      </c>
      <c r="D36" s="105"/>
      <c r="E36" s="106"/>
      <c r="F36" s="107">
        <f aca="true" t="shared" si="6" ref="F36:F41">SUM(G36:M36)</f>
        <v>82.67090211</v>
      </c>
      <c r="G36" s="101">
        <f>BI205/100000000</f>
        <v>23.0135089</v>
      </c>
      <c r="H36" s="101">
        <f>BP205/100000000</f>
        <v>29.2228465</v>
      </c>
      <c r="I36" s="133">
        <f>BW205/100000000</f>
        <v>11.1234129</v>
      </c>
      <c r="J36" s="101">
        <f>CD205/100000000</f>
        <v>16.9522623</v>
      </c>
      <c r="K36" s="101">
        <f>CK205/100000000</f>
        <v>0.011593</v>
      </c>
      <c r="L36" s="133">
        <f>CR205/100000000</f>
        <v>0.89124326</v>
      </c>
      <c r="M36" s="188">
        <f>ROUND(CY205/100000000,8)</f>
        <v>1.45603525</v>
      </c>
      <c r="N36" s="187"/>
    </row>
    <row r="37" spans="2:14" ht="15" customHeight="1">
      <c r="B37" s="6"/>
      <c r="C37" s="110" t="s">
        <v>54</v>
      </c>
      <c r="D37" s="98"/>
      <c r="E37" s="99"/>
      <c r="F37" s="107">
        <f t="shared" si="6"/>
        <v>127.43859441</v>
      </c>
      <c r="G37" s="108">
        <f>BJ205/100000000</f>
        <v>38.6503498</v>
      </c>
      <c r="H37" s="108">
        <f>BQ205/100000000</f>
        <v>50.1179384</v>
      </c>
      <c r="I37" s="133">
        <f>BX205/100000000</f>
        <v>12.2104726</v>
      </c>
      <c r="J37" s="108">
        <f>CE205/100000000</f>
        <v>22.4923884</v>
      </c>
      <c r="K37" s="101">
        <f>CL205/100000000</f>
        <v>0.210096</v>
      </c>
      <c r="L37" s="133">
        <f>CS205/100000000</f>
        <v>1.80127204</v>
      </c>
      <c r="M37" s="189">
        <f>ROUND((CY205+CZ205)/100000000,8)-ROUND(CY205/100000000,8)</f>
        <v>1.9560771700000001</v>
      </c>
      <c r="N37" s="187"/>
    </row>
    <row r="38" spans="2:14" ht="15" customHeight="1">
      <c r="B38" s="6"/>
      <c r="C38" s="112"/>
      <c r="D38" s="98" t="s">
        <v>64</v>
      </c>
      <c r="E38" s="99"/>
      <c r="F38" s="107">
        <f t="shared" si="6"/>
        <v>17.377662739999998</v>
      </c>
      <c r="G38" s="101">
        <f>BK205/100000000</f>
        <v>5.9770528</v>
      </c>
      <c r="H38" s="101">
        <f>BR205/100000000</f>
        <v>7.2448668</v>
      </c>
      <c r="I38" s="131">
        <f>BY205/100000000</f>
        <v>0.9906462</v>
      </c>
      <c r="J38" s="101">
        <f>CF205/100000000</f>
        <v>2.8324957</v>
      </c>
      <c r="K38" s="108">
        <f>CM205/100000000</f>
        <v>0.003762</v>
      </c>
      <c r="L38" s="131">
        <f>CT205/100000000</f>
        <v>0.12707788</v>
      </c>
      <c r="M38" s="188">
        <f>ROUND(DA205/100000000,8)</f>
        <v>0.20176136</v>
      </c>
      <c r="N38" s="187"/>
    </row>
    <row r="39" spans="2:14" ht="15" customHeight="1">
      <c r="B39" s="97" t="s">
        <v>48</v>
      </c>
      <c r="C39" s="98"/>
      <c r="D39" s="98"/>
      <c r="E39" s="99"/>
      <c r="F39" s="107">
        <f t="shared" si="6"/>
        <v>17.12476093</v>
      </c>
      <c r="G39" s="108">
        <f>BL205/100000000</f>
        <v>6.5143547</v>
      </c>
      <c r="H39" s="108">
        <f>BS205/100000000</f>
        <v>6.0299356</v>
      </c>
      <c r="I39" s="133">
        <f>BZ205/100000000</f>
        <v>0.8903906</v>
      </c>
      <c r="J39" s="108">
        <f>CG205/100000000</f>
        <v>3.2372136</v>
      </c>
      <c r="K39" s="101">
        <f>CN205/100000000</f>
        <v>0.02967</v>
      </c>
      <c r="L39" s="133">
        <f>CU205/100000000</f>
        <v>0.35187248</v>
      </c>
      <c r="M39" s="189">
        <f>ROUND((CY205+CZ205+DB205+DE205)/100000000,8)-ROUND((CY205+CZ205+DE205)/100000000,8)</f>
        <v>0.07132395000000002</v>
      </c>
      <c r="N39" s="187"/>
    </row>
    <row r="40" spans="2:14" ht="15" customHeight="1">
      <c r="B40" s="113"/>
      <c r="C40" s="114" t="s">
        <v>51</v>
      </c>
      <c r="D40" s="114"/>
      <c r="E40" s="115"/>
      <c r="F40" s="107">
        <f t="shared" si="6"/>
        <v>1.56948537</v>
      </c>
      <c r="G40" s="108">
        <f>BM205/100000000</f>
        <v>0.5412031</v>
      </c>
      <c r="H40" s="108">
        <f>BT205/100000000</f>
        <v>0.552245</v>
      </c>
      <c r="I40" s="131">
        <f>CA205/100000000</f>
        <v>0.1304085</v>
      </c>
      <c r="J40" s="108">
        <f>CH205/100000000</f>
        <v>0.3164222</v>
      </c>
      <c r="K40" s="108">
        <f>CO205/100000000</f>
        <v>0</v>
      </c>
      <c r="L40" s="131">
        <f>CV205/100000000</f>
        <v>0.01871116</v>
      </c>
      <c r="M40" s="188">
        <f>ROUND(DC205/100000000,8)</f>
        <v>0.01049541</v>
      </c>
      <c r="N40" s="187"/>
    </row>
    <row r="41" spans="2:14" ht="15" customHeight="1">
      <c r="B41" s="6" t="s">
        <v>65</v>
      </c>
      <c r="C41" s="116"/>
      <c r="D41" s="116"/>
      <c r="E41" s="117"/>
      <c r="F41" s="100">
        <f t="shared" si="6"/>
        <v>35.66718093000001</v>
      </c>
      <c r="G41" s="101">
        <f>BN205/100000000</f>
        <v>12.5330412</v>
      </c>
      <c r="H41" s="101">
        <f>BU205/100000000</f>
        <v>12.9572939</v>
      </c>
      <c r="I41" s="133">
        <f>CB205/100000000</f>
        <v>2.2434532</v>
      </c>
      <c r="J41" s="101">
        <f>CI205/100000000</f>
        <v>7.0666755</v>
      </c>
      <c r="K41" s="101">
        <f>CP205/100000000</f>
        <v>0.0366015</v>
      </c>
      <c r="L41" s="133">
        <f>CW205/100000000</f>
        <v>0.63646078</v>
      </c>
      <c r="M41" s="189">
        <f>ROUND(DD205/100000000,8)</f>
        <v>0.19365485</v>
      </c>
      <c r="N41" s="187"/>
    </row>
    <row r="42" spans="2:14" ht="15" customHeight="1">
      <c r="B42" s="7" t="s">
        <v>66</v>
      </c>
      <c r="C42" s="120"/>
      <c r="D42" s="120"/>
      <c r="E42" s="121"/>
      <c r="F42" s="122">
        <f>SUM(G42:M42)</f>
        <v>16.53617726</v>
      </c>
      <c r="G42" s="123">
        <f>BO205/100000000</f>
        <v>11.8540473</v>
      </c>
      <c r="H42" s="123">
        <f>BV205/100000000</f>
        <v>2.9633441</v>
      </c>
      <c r="I42" s="136">
        <f>CC205/100000000</f>
        <v>0.2188358</v>
      </c>
      <c r="J42" s="123">
        <f>CJ205/100000000</f>
        <v>0.833314</v>
      </c>
      <c r="K42" s="123">
        <f>CQ205/100000000</f>
        <v>0.0106025</v>
      </c>
      <c r="L42" s="136">
        <f>CX205/100000000</f>
        <v>0.45920107</v>
      </c>
      <c r="M42" s="190">
        <f>DE205/100000000</f>
        <v>0.19683249</v>
      </c>
      <c r="N42" s="187"/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71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16:17" ht="13.5"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21</v>
      </c>
      <c r="L50" s="144" t="s">
        <v>13</v>
      </c>
      <c r="M50" s="191" t="s">
        <v>76</v>
      </c>
      <c r="N50" s="192" t="s">
        <v>77</v>
      </c>
      <c r="O50" s="193" t="s">
        <v>78</v>
      </c>
      <c r="P50" s="194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189.73905924</v>
      </c>
      <c r="G51" s="94">
        <f t="shared" si="7"/>
        <v>70.29164645</v>
      </c>
      <c r="H51" s="94">
        <f t="shared" si="7"/>
        <v>66.95349737000001</v>
      </c>
      <c r="I51" s="94">
        <f t="shared" si="7"/>
        <v>17.79406832</v>
      </c>
      <c r="J51" s="94">
        <f t="shared" si="7"/>
        <v>32.1498586</v>
      </c>
      <c r="K51" s="94">
        <f t="shared" si="7"/>
        <v>0.19291959999999997</v>
      </c>
      <c r="L51" s="95">
        <f>ROUND((EO205+EP205+ER205+EU205)/100000000,8)</f>
        <v>2.3570689</v>
      </c>
      <c r="M51" s="90">
        <f>SUM(M52,M56)</f>
        <v>0</v>
      </c>
      <c r="N51" s="94">
        <f>SUM(N52,N56)</f>
        <v>1.3981627300000001</v>
      </c>
      <c r="O51" s="149">
        <f>FH205/100000000</f>
        <v>0.44127783</v>
      </c>
      <c r="P51" s="150">
        <f>ROUND((FI205+FJ205+FL205+FO205)/100000000,8)</f>
        <v>2.66696442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158.87828106999999</v>
      </c>
      <c r="G52" s="108">
        <f t="shared" si="8"/>
        <v>52.43094423</v>
      </c>
      <c r="H52" s="108">
        <f t="shared" si="8"/>
        <v>59.027688690000005</v>
      </c>
      <c r="I52" s="108">
        <f t="shared" si="8"/>
        <v>16.8608448</v>
      </c>
      <c r="J52" s="108">
        <f t="shared" si="8"/>
        <v>28.72469626</v>
      </c>
      <c r="K52" s="108">
        <f t="shared" si="8"/>
        <v>0.15700029999999998</v>
      </c>
      <c r="L52" s="102">
        <f>ROUND((EO205+EP205)/100000000,8)</f>
        <v>1.67710679</v>
      </c>
      <c r="M52" s="151">
        <f t="shared" si="8"/>
        <v>0</v>
      </c>
      <c r="N52" s="108">
        <f t="shared" si="8"/>
        <v>1.3981627300000001</v>
      </c>
      <c r="O52" s="252"/>
      <c r="P52" s="134">
        <f>ROUND((FI205+FJ205)/100000000,8)</f>
        <v>2.41393326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61.502552220000005</v>
      </c>
      <c r="G53" s="108">
        <f>DF205/100000000</f>
        <v>19.63408579</v>
      </c>
      <c r="H53" s="108">
        <f>DM205/100000000</f>
        <v>21.11800721</v>
      </c>
      <c r="I53" s="108">
        <f>DT205/100000000</f>
        <v>7.96273155</v>
      </c>
      <c r="J53" s="108">
        <f>EA205/100000000</f>
        <v>12.2191405</v>
      </c>
      <c r="K53" s="108">
        <f>EH205/100000000</f>
        <v>0.0081151</v>
      </c>
      <c r="L53" s="102">
        <f>ROUND(EO205/100000000,8)</f>
        <v>0.56047207</v>
      </c>
      <c r="M53" s="107">
        <f>EV205/100000000</f>
        <v>0</v>
      </c>
      <c r="N53" s="152">
        <f>FB205/100000000</f>
        <v>0.72027308</v>
      </c>
      <c r="O53" s="253"/>
      <c r="P53" s="102">
        <f>ROUND(FI205/100000000,8)</f>
        <v>1.02446292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97.37572884999999</v>
      </c>
      <c r="G54" s="108">
        <f>DG205/100000000</f>
        <v>32.79685844</v>
      </c>
      <c r="H54" s="108">
        <f>DN205/100000000</f>
        <v>37.90968148</v>
      </c>
      <c r="I54" s="108">
        <f>DU205/100000000</f>
        <v>8.89811325</v>
      </c>
      <c r="J54" s="108">
        <f>EB205/100000000</f>
        <v>16.50555576</v>
      </c>
      <c r="K54" s="108">
        <f>EI205/100000000</f>
        <v>0.1488852</v>
      </c>
      <c r="L54" s="102">
        <f>ROUND((EO205+EP205)/100000000,8)-ROUND(EO205/100000000,8)</f>
        <v>1.11663472</v>
      </c>
      <c r="M54" s="107">
        <f>EW205/100000000</f>
        <v>0</v>
      </c>
      <c r="N54" s="152">
        <f>FC205/100000000</f>
        <v>0.67788965</v>
      </c>
      <c r="O54" s="253"/>
      <c r="P54" s="102">
        <f>ROUND((FI205+FJ205)/100000000,8)-ROUND(FI205/100000000,8)</f>
        <v>1.38947034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14.20339401</v>
      </c>
      <c r="G55" s="108">
        <f>DH205/100000000</f>
        <v>5.22534672</v>
      </c>
      <c r="H55" s="108">
        <f>DO205/100000000</f>
        <v>5.82289544</v>
      </c>
      <c r="I55" s="108">
        <f>DV205/100000000</f>
        <v>0.79760608</v>
      </c>
      <c r="J55" s="108">
        <f>EC205/100000000</f>
        <v>2.27791562</v>
      </c>
      <c r="K55" s="108">
        <f>EJ205/100000000</f>
        <v>0.0030096</v>
      </c>
      <c r="L55" s="102">
        <f>ROUND(EQ205/100000000,8)</f>
        <v>0.07662055</v>
      </c>
      <c r="M55" s="107">
        <f>EX205/100000000</f>
        <v>0</v>
      </c>
      <c r="N55" s="152">
        <f>FD205/100000000</f>
        <v>0.00016533</v>
      </c>
      <c r="O55" s="253"/>
      <c r="P55" s="102">
        <f>ROUND(FK205/100000000,8)</f>
        <v>0.16141443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14.525531820000001</v>
      </c>
      <c r="G56" s="108">
        <f>DI205/100000000</f>
        <v>6.00805843</v>
      </c>
      <c r="H56" s="108">
        <f>DP205/100000000</f>
        <v>4.96471026</v>
      </c>
      <c r="I56" s="108">
        <f>DW205/100000000</f>
        <v>0.71438772</v>
      </c>
      <c r="J56" s="108">
        <f>ED205/100000000</f>
        <v>2.59184834</v>
      </c>
      <c r="K56" s="108">
        <f>EK205/100000000</f>
        <v>0.0253168</v>
      </c>
      <c r="L56" s="102">
        <f>ROUND((EO205+EP205+ER205+EU205)/100000000,8)-ROUND((EO205+EP205+EU205)/100000000,8)</f>
        <v>0.22121026999999982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0.05619866999999967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1.21031563</v>
      </c>
      <c r="G57" s="108">
        <f>DJ205/100000000</f>
        <v>0.48659354</v>
      </c>
      <c r="H57" s="108">
        <f>DQ205/100000000</f>
        <v>0.39519904</v>
      </c>
      <c r="I57" s="108">
        <f>DX205/100000000</f>
        <v>0.09289413</v>
      </c>
      <c r="J57" s="108">
        <f>EE205/100000000</f>
        <v>0.22427925</v>
      </c>
      <c r="K57" s="108">
        <f>EL205/100000000</f>
        <v>0</v>
      </c>
      <c r="L57" s="102">
        <f>ROUND(ES205/100000000,8)</f>
        <v>0.01134967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0.00737614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28.65830036</v>
      </c>
      <c r="G58" s="101">
        <f>DK205/100000000</f>
        <v>11.179546</v>
      </c>
      <c r="H58" s="101">
        <f>DR205/100000000</f>
        <v>10.03748199</v>
      </c>
      <c r="I58" s="101">
        <f>DY205/100000000</f>
        <v>1.67999292</v>
      </c>
      <c r="J58" s="101">
        <f>EF205/100000000</f>
        <v>5.33126017</v>
      </c>
      <c r="K58" s="101">
        <f>EM205/100000000</f>
        <v>0.03016885</v>
      </c>
      <c r="L58" s="109">
        <f>ROUND(ET205/100000000,8)</f>
        <v>0.39985043</v>
      </c>
      <c r="M58" s="100">
        <f>FA205/100000000</f>
        <v>0</v>
      </c>
      <c r="N58" s="153">
        <f>FG205/100000000</f>
        <v>0.1885454</v>
      </c>
      <c r="O58" s="253"/>
      <c r="P58" s="109">
        <f>ROUND(FN205/100000000,8)</f>
        <v>0.14218182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16.335246350000002</v>
      </c>
      <c r="G59" s="123">
        <f>DL205/100000000</f>
        <v>11.85264379</v>
      </c>
      <c r="H59" s="123">
        <f>DS205/100000000</f>
        <v>2.96109842</v>
      </c>
      <c r="I59" s="123">
        <f>DZ205/100000000</f>
        <v>0.2188358</v>
      </c>
      <c r="J59" s="123">
        <f>EG205/100000000</f>
        <v>0.833314</v>
      </c>
      <c r="K59" s="123">
        <f>EN205/100000000</f>
        <v>0.0106025</v>
      </c>
      <c r="L59" s="124">
        <f>EU205/100000000</f>
        <v>0.45875184</v>
      </c>
      <c r="M59" s="154"/>
      <c r="N59" s="155"/>
      <c r="O59" s="156"/>
      <c r="P59" s="124">
        <f>FO205/100000000</f>
        <v>0.19683249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 customHeight="1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17.13409081</v>
      </c>
      <c r="G70" s="94">
        <f>SUM(G71:G72)</f>
        <v>0.18892</v>
      </c>
      <c r="H70" s="94">
        <f>SUM(H71:H72)</f>
        <v>4.52057934</v>
      </c>
      <c r="I70" s="95">
        <f>I71</f>
        <v>0.08094809</v>
      </c>
      <c r="J70" s="165">
        <f>SUM(J71:J72)</f>
        <v>2.09151619</v>
      </c>
      <c r="K70" s="165">
        <f>SUM(K71:K72)</f>
        <v>1.59150612</v>
      </c>
    </row>
    <row r="71" spans="5:11" ht="13.5">
      <c r="E71" s="166" t="s">
        <v>53</v>
      </c>
      <c r="F71" s="107">
        <f>FP205/100000000</f>
        <v>17.13409081</v>
      </c>
      <c r="G71" s="108">
        <f>FQ205/100000000</f>
        <v>0.0975</v>
      </c>
      <c r="H71" s="108">
        <f>FS205/100000000</f>
        <v>0.0336</v>
      </c>
      <c r="I71" s="134">
        <f>FU205/100000000</f>
        <v>0.08094809</v>
      </c>
      <c r="J71" s="167">
        <f>FV205/100000000</f>
        <v>1.16474019</v>
      </c>
      <c r="K71" s="167">
        <f>FX205/100000000</f>
        <v>1.4406883</v>
      </c>
    </row>
    <row r="72" spans="5:11" ht="13.5">
      <c r="E72" s="47" t="s">
        <v>54</v>
      </c>
      <c r="F72" s="168"/>
      <c r="G72" s="169">
        <f>FR205/100000000</f>
        <v>0.09142</v>
      </c>
      <c r="H72" s="123">
        <f>FT205/100000000</f>
        <v>4.48697934</v>
      </c>
      <c r="I72" s="170"/>
      <c r="J72" s="171">
        <f>FW205/100000000</f>
        <v>0.926776</v>
      </c>
      <c r="K72" s="171">
        <f>FY205/100000000</f>
        <v>0.15081782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1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</row>
    <row r="203" spans="6:181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</row>
    <row r="204" spans="6:181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</row>
    <row r="205" spans="5:181" ht="13.5" customHeight="1" hidden="1">
      <c r="E205" s="185">
        <v>201203</v>
      </c>
      <c r="F205" s="185">
        <v>58360.9166666666</v>
      </c>
      <c r="G205" s="185">
        <v>72343.9166666666</v>
      </c>
      <c r="H205" s="185">
        <v>8340.83333333333</v>
      </c>
      <c r="I205" s="185">
        <v>1069.58333333333</v>
      </c>
      <c r="J205" s="185">
        <v>1915.66666666666</v>
      </c>
      <c r="K205" s="185">
        <v>350.416666666666</v>
      </c>
      <c r="L205" s="185">
        <v>63.5</v>
      </c>
      <c r="M205" s="185">
        <v>3554.5</v>
      </c>
      <c r="N205" s="185">
        <v>4098.16666666666</v>
      </c>
      <c r="O205" s="185">
        <v>4666256.02705267</v>
      </c>
      <c r="P205" s="185">
        <v>277324492</v>
      </c>
      <c r="Q205" s="185">
        <v>0</v>
      </c>
      <c r="R205" s="185">
        <v>277324492</v>
      </c>
      <c r="S205" s="185">
        <v>5112</v>
      </c>
      <c r="T205" s="185">
        <v>9448</v>
      </c>
      <c r="U205" s="185">
        <v>1641</v>
      </c>
      <c r="V205" s="185">
        <v>1294</v>
      </c>
      <c r="W205" s="185">
        <v>90</v>
      </c>
      <c r="X205" s="185">
        <v>2530</v>
      </c>
      <c r="Y205" s="185">
        <v>2413</v>
      </c>
      <c r="Z205" s="185">
        <v>243430</v>
      </c>
      <c r="AA205" s="185">
        <v>458608</v>
      </c>
      <c r="AB205" s="185">
        <v>82868</v>
      </c>
      <c r="AC205" s="185">
        <v>38952</v>
      </c>
      <c r="AD205" s="185">
        <v>3987</v>
      </c>
      <c r="AE205" s="185">
        <v>87942</v>
      </c>
      <c r="AF205" s="185">
        <v>17909</v>
      </c>
      <c r="AG205" s="185">
        <v>65860</v>
      </c>
      <c r="AH205" s="185">
        <v>98962</v>
      </c>
      <c r="AI205" s="185">
        <v>10540</v>
      </c>
      <c r="AJ205" s="185">
        <v>4917</v>
      </c>
      <c r="AK205" s="185">
        <v>725</v>
      </c>
      <c r="AL205" s="185">
        <v>13211</v>
      </c>
      <c r="AM205" s="185">
        <v>690</v>
      </c>
      <c r="AN205" s="185">
        <v>60815</v>
      </c>
      <c r="AO205" s="185">
        <v>110998</v>
      </c>
      <c r="AP205" s="185">
        <v>10649</v>
      </c>
      <c r="AQ205" s="185">
        <v>19953</v>
      </c>
      <c r="AR205" s="185">
        <v>1104</v>
      </c>
      <c r="AS205" s="185">
        <v>36754</v>
      </c>
      <c r="AT205" s="185">
        <v>28176</v>
      </c>
      <c r="AU205" s="185">
        <v>351886</v>
      </c>
      <c r="AV205" s="185">
        <v>727847</v>
      </c>
      <c r="AW205" s="185">
        <v>139003</v>
      </c>
      <c r="AX205" s="185">
        <v>76125</v>
      </c>
      <c r="AY205" s="185">
        <v>6821</v>
      </c>
      <c r="AZ205" s="185">
        <v>160644</v>
      </c>
      <c r="BA205" s="185">
        <v>34166</v>
      </c>
      <c r="BB205" s="185">
        <v>148873</v>
      </c>
      <c r="BC205" s="185">
        <v>199862</v>
      </c>
      <c r="BD205" s="185">
        <v>17865</v>
      </c>
      <c r="BE205" s="185">
        <v>11932</v>
      </c>
      <c r="BF205" s="185">
        <v>1791</v>
      </c>
      <c r="BG205" s="185">
        <v>31374</v>
      </c>
      <c r="BH205" s="185">
        <v>2009</v>
      </c>
      <c r="BI205" s="185">
        <v>2301350890</v>
      </c>
      <c r="BJ205" s="185">
        <v>3865034980</v>
      </c>
      <c r="BK205" s="185">
        <v>597705280</v>
      </c>
      <c r="BL205" s="185">
        <v>651435470</v>
      </c>
      <c r="BM205" s="185">
        <v>54120310</v>
      </c>
      <c r="BN205" s="185">
        <v>1253304120</v>
      </c>
      <c r="BO205" s="185">
        <v>1185404730</v>
      </c>
      <c r="BP205" s="185">
        <v>2922284650</v>
      </c>
      <c r="BQ205" s="185">
        <v>5011793840</v>
      </c>
      <c r="BR205" s="185">
        <v>724486680</v>
      </c>
      <c r="BS205" s="185">
        <v>602993560</v>
      </c>
      <c r="BT205" s="185">
        <v>55224500</v>
      </c>
      <c r="BU205" s="185">
        <v>1295729390</v>
      </c>
      <c r="BV205" s="185">
        <v>296334410</v>
      </c>
      <c r="BW205" s="185">
        <v>1112341290</v>
      </c>
      <c r="BX205" s="185">
        <v>1221047260</v>
      </c>
      <c r="BY205" s="185">
        <v>99064620</v>
      </c>
      <c r="BZ205" s="185">
        <v>89039060</v>
      </c>
      <c r="CA205" s="185">
        <v>13040850</v>
      </c>
      <c r="CB205" s="185">
        <v>224345320</v>
      </c>
      <c r="CC205" s="185">
        <v>21883580</v>
      </c>
      <c r="CD205" s="185">
        <v>1695226230</v>
      </c>
      <c r="CE205" s="185">
        <v>2249238840</v>
      </c>
      <c r="CF205" s="185">
        <v>283249570</v>
      </c>
      <c r="CG205" s="185">
        <v>323721360</v>
      </c>
      <c r="CH205" s="185">
        <v>31642220</v>
      </c>
      <c r="CI205" s="185">
        <v>706667550</v>
      </c>
      <c r="CJ205" s="185">
        <v>83331400</v>
      </c>
      <c r="CK205" s="185">
        <v>1159300</v>
      </c>
      <c r="CL205" s="185">
        <v>21009600</v>
      </c>
      <c r="CM205" s="185">
        <v>376200</v>
      </c>
      <c r="CN205" s="185">
        <v>2967000</v>
      </c>
      <c r="CO205" s="185">
        <v>0</v>
      </c>
      <c r="CP205" s="185">
        <v>3660150</v>
      </c>
      <c r="CQ205" s="185">
        <v>1060250</v>
      </c>
      <c r="CR205" s="185">
        <v>89124326</v>
      </c>
      <c r="CS205" s="185">
        <v>180127204</v>
      </c>
      <c r="CT205" s="185">
        <v>12707788</v>
      </c>
      <c r="CU205" s="185">
        <v>35187248</v>
      </c>
      <c r="CV205" s="185">
        <v>1871116</v>
      </c>
      <c r="CW205" s="185">
        <v>63646078</v>
      </c>
      <c r="CX205" s="185">
        <v>45920107</v>
      </c>
      <c r="CY205" s="185">
        <v>145603525.38843</v>
      </c>
      <c r="CZ205" s="185">
        <v>195607716.352965</v>
      </c>
      <c r="DA205" s="185">
        <v>20176135.6636809</v>
      </c>
      <c r="DB205" s="185">
        <v>7132395.22250197</v>
      </c>
      <c r="DC205" s="185">
        <v>1049540.77230948</v>
      </c>
      <c r="DD205" s="185">
        <v>19365485.4685299</v>
      </c>
      <c r="DE205" s="185">
        <v>19683249</v>
      </c>
      <c r="DF205" s="185">
        <v>1963408579</v>
      </c>
      <c r="DG205" s="185">
        <v>3279685844</v>
      </c>
      <c r="DH205" s="185">
        <v>522534672</v>
      </c>
      <c r="DI205" s="185">
        <v>600805843</v>
      </c>
      <c r="DJ205" s="185">
        <v>48659354</v>
      </c>
      <c r="DK205" s="185">
        <v>1117954600</v>
      </c>
      <c r="DL205" s="185">
        <v>1185264379</v>
      </c>
      <c r="DM205" s="185">
        <v>2111800721</v>
      </c>
      <c r="DN205" s="185">
        <v>3790968148</v>
      </c>
      <c r="DO205" s="185">
        <v>582289544</v>
      </c>
      <c r="DP205" s="185">
        <v>496471026</v>
      </c>
      <c r="DQ205" s="185">
        <v>39519904</v>
      </c>
      <c r="DR205" s="185">
        <v>1003748199</v>
      </c>
      <c r="DS205" s="185">
        <v>296109842</v>
      </c>
      <c r="DT205" s="185">
        <v>796273155</v>
      </c>
      <c r="DU205" s="185">
        <v>889811325</v>
      </c>
      <c r="DV205" s="185">
        <v>79760608</v>
      </c>
      <c r="DW205" s="185">
        <v>71438772</v>
      </c>
      <c r="DX205" s="185">
        <v>9289413</v>
      </c>
      <c r="DY205" s="185">
        <v>167999292</v>
      </c>
      <c r="DZ205" s="185">
        <v>21883580</v>
      </c>
      <c r="EA205" s="185">
        <v>1221914050</v>
      </c>
      <c r="EB205" s="185">
        <v>1650555576</v>
      </c>
      <c r="EC205" s="185">
        <v>227791562</v>
      </c>
      <c r="ED205" s="185">
        <v>259184834</v>
      </c>
      <c r="EE205" s="185">
        <v>22427925</v>
      </c>
      <c r="EF205" s="185">
        <v>533126017</v>
      </c>
      <c r="EG205" s="185">
        <v>83331400</v>
      </c>
      <c r="EH205" s="185">
        <v>811510</v>
      </c>
      <c r="EI205" s="185">
        <v>14888520</v>
      </c>
      <c r="EJ205" s="185">
        <v>300960</v>
      </c>
      <c r="EK205" s="185">
        <v>2531680</v>
      </c>
      <c r="EL205" s="185">
        <v>0</v>
      </c>
      <c r="EM205" s="185">
        <v>3016885</v>
      </c>
      <c r="EN205" s="185">
        <v>1060250</v>
      </c>
      <c r="EO205" s="185">
        <v>56047207.3070218</v>
      </c>
      <c r="EP205" s="185">
        <v>111663471.576149</v>
      </c>
      <c r="EQ205" s="185">
        <v>7662055.40223891</v>
      </c>
      <c r="ER205" s="185">
        <v>22121027.1168288</v>
      </c>
      <c r="ES205" s="185">
        <v>1134967.31196648</v>
      </c>
      <c r="ET205" s="185">
        <v>39985042.6929208</v>
      </c>
      <c r="EU205" s="185">
        <v>45875184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72027308</v>
      </c>
      <c r="FC205" s="185">
        <v>67788965</v>
      </c>
      <c r="FD205" s="185">
        <v>16533</v>
      </c>
      <c r="FE205" s="185">
        <v>0</v>
      </c>
      <c r="FF205" s="185">
        <v>0</v>
      </c>
      <c r="FG205" s="185">
        <v>18854540</v>
      </c>
      <c r="FH205" s="185">
        <v>44127783</v>
      </c>
      <c r="FI205" s="185">
        <v>102446292.397404</v>
      </c>
      <c r="FJ205" s="185">
        <v>138947033.414707</v>
      </c>
      <c r="FK205" s="185">
        <v>16141442.5288769</v>
      </c>
      <c r="FL205" s="185">
        <v>5619867.18788795</v>
      </c>
      <c r="FM205" s="185">
        <v>737614.45343499</v>
      </c>
      <c r="FN205" s="185">
        <v>14218182.3192464</v>
      </c>
      <c r="FO205" s="185">
        <v>19683249</v>
      </c>
      <c r="FP205" s="185">
        <v>1713409081</v>
      </c>
      <c r="FQ205" s="185">
        <v>9750000</v>
      </c>
      <c r="FR205" s="185">
        <v>9142000</v>
      </c>
      <c r="FS205" s="185">
        <v>3360000</v>
      </c>
      <c r="FT205" s="185">
        <v>448697934</v>
      </c>
      <c r="FU205" s="185">
        <v>8094809</v>
      </c>
      <c r="FV205" s="185">
        <v>116474019</v>
      </c>
      <c r="FW205" s="185">
        <v>92677600</v>
      </c>
      <c r="FX205" s="185">
        <v>144068830</v>
      </c>
      <c r="FY205" s="185">
        <v>15081782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9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船員保険事業月報【平成23年4月】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13.5383</v>
      </c>
      <c r="G7" s="68">
        <f>SUM(G8:G9)</f>
        <v>13.2375</v>
      </c>
      <c r="H7" s="69">
        <f>H9</f>
        <v>0.7702</v>
      </c>
      <c r="I7" s="68">
        <f>SUM(I8:I9)</f>
        <v>0.3008</v>
      </c>
      <c r="J7" s="68">
        <f>SUM(J8:J9)</f>
        <v>0.0408</v>
      </c>
      <c r="K7" s="68">
        <f>SUM(K8:K9)</f>
        <v>0.7691</v>
      </c>
    </row>
    <row r="8" spans="5:11" ht="13.5">
      <c r="E8" s="70" t="s">
        <v>53</v>
      </c>
      <c r="F8" s="71">
        <f>SUM(G8,I8)</f>
        <v>6.002999999999999</v>
      </c>
      <c r="G8" s="72">
        <f>F205/10000</f>
        <v>5.9003</v>
      </c>
      <c r="H8" s="73"/>
      <c r="I8" s="71">
        <f>I205/10000</f>
        <v>0.1027</v>
      </c>
      <c r="J8" s="74">
        <f>K205/10000</f>
        <v>0.0344</v>
      </c>
      <c r="K8" s="74">
        <f>M205/10000</f>
        <v>0.3512</v>
      </c>
    </row>
    <row r="9" spans="5:11" ht="13.5">
      <c r="E9" s="65" t="s">
        <v>54</v>
      </c>
      <c r="F9" s="75">
        <f>SUM(G9,I9)</f>
        <v>7.5353</v>
      </c>
      <c r="G9" s="76">
        <f>G205/10000</f>
        <v>7.3372</v>
      </c>
      <c r="H9" s="77">
        <f>H205/10000</f>
        <v>0.7702</v>
      </c>
      <c r="I9" s="78">
        <f>J205/10000</f>
        <v>0.1981</v>
      </c>
      <c r="J9" s="77">
        <f>L205/10000</f>
        <v>0.0064</v>
      </c>
      <c r="K9" s="77">
        <f>N205/10000</f>
        <v>0.4179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386316.44177911</v>
      </c>
      <c r="F12" s="230"/>
      <c r="G12" s="229">
        <f>P205/100000</f>
        <v>231.90576</v>
      </c>
      <c r="H12" s="230"/>
      <c r="I12" s="229">
        <f>Q205/100000</f>
        <v>0</v>
      </c>
      <c r="J12" s="230"/>
      <c r="K12" s="229">
        <f>R205/100000</f>
        <v>231.90576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7.824999999999998</v>
      </c>
      <c r="G19" s="91">
        <f aca="true" t="shared" si="0" ref="G19:M19">SUM(G20,G24,G27)</f>
        <v>0.1469</v>
      </c>
      <c r="H19" s="91">
        <f t="shared" si="0"/>
        <v>6.3048</v>
      </c>
      <c r="I19" s="92">
        <f t="shared" si="0"/>
        <v>1.3733</v>
      </c>
      <c r="J19" s="93">
        <f t="shared" si="0"/>
        <v>14.6847</v>
      </c>
      <c r="K19" s="94">
        <f t="shared" si="0"/>
        <v>1.7913000000000001</v>
      </c>
      <c r="L19" s="94">
        <f t="shared" si="0"/>
        <v>9.9271</v>
      </c>
      <c r="M19" s="95">
        <f t="shared" si="0"/>
        <v>2.9663000000000004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7.264099999999999</v>
      </c>
      <c r="G20" s="101">
        <f t="shared" si="1"/>
        <v>0.1168</v>
      </c>
      <c r="H20" s="101">
        <f t="shared" si="1"/>
        <v>5.8207</v>
      </c>
      <c r="I20" s="101">
        <f t="shared" si="1"/>
        <v>1.3266</v>
      </c>
      <c r="J20" s="100">
        <f t="shared" si="1"/>
        <v>13.2134</v>
      </c>
      <c r="K20" s="101">
        <f t="shared" si="1"/>
        <v>1.4006</v>
      </c>
      <c r="L20" s="101">
        <f t="shared" si="1"/>
        <v>8.9698</v>
      </c>
      <c r="M20" s="102">
        <f t="shared" si="1"/>
        <v>2.843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2.6202</v>
      </c>
      <c r="G21" s="108">
        <f>S205/10000</f>
        <v>0.0413</v>
      </c>
      <c r="H21" s="108">
        <f>Z205/10000</f>
        <v>2.036</v>
      </c>
      <c r="I21" s="102">
        <f>AG205/10000</f>
        <v>0.5429</v>
      </c>
      <c r="J21" s="107">
        <f aca="true" t="shared" si="3" ref="J21:J26">SUM(K21:M21)</f>
        <v>4.6928</v>
      </c>
      <c r="K21" s="108">
        <f>AN205/10000</f>
        <v>0.5008</v>
      </c>
      <c r="L21" s="101">
        <f>AU205/10000</f>
        <v>2.9422</v>
      </c>
      <c r="M21" s="109">
        <f>BB205/10000</f>
        <v>1.2498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4.6438999999999995</v>
      </c>
      <c r="G22" s="101">
        <f>T205/10000</f>
        <v>0.0755</v>
      </c>
      <c r="H22" s="101">
        <f>AA205/10000</f>
        <v>3.7847</v>
      </c>
      <c r="I22" s="109">
        <f>AH205/10000</f>
        <v>0.7837</v>
      </c>
      <c r="J22" s="107">
        <f t="shared" si="3"/>
        <v>8.5206</v>
      </c>
      <c r="K22" s="101">
        <f>AO205/10000</f>
        <v>0.8998</v>
      </c>
      <c r="L22" s="108">
        <f>AV205/10000</f>
        <v>6.0276</v>
      </c>
      <c r="M22" s="102">
        <f>BC205/10000</f>
        <v>1.5932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0.7361</v>
      </c>
      <c r="G23" s="101">
        <f>U205/10000</f>
        <v>0.0134</v>
      </c>
      <c r="H23" s="108">
        <f>AB205/10000</f>
        <v>0.6496</v>
      </c>
      <c r="I23" s="102">
        <f>AI205/10000</f>
        <v>0.0731</v>
      </c>
      <c r="J23" s="107">
        <f t="shared" si="3"/>
        <v>1.3143000000000002</v>
      </c>
      <c r="K23" s="108">
        <f>AP205/10000</f>
        <v>0.0756</v>
      </c>
      <c r="L23" s="108">
        <f>AW205/10000</f>
        <v>1.1147</v>
      </c>
      <c r="M23" s="109">
        <f>BD205/10000</f>
        <v>0.124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0.3782</v>
      </c>
      <c r="G24" s="101">
        <f>V205/10000</f>
        <v>0.0117</v>
      </c>
      <c r="H24" s="101">
        <f>AC205/10000</f>
        <v>0.3256</v>
      </c>
      <c r="I24" s="109">
        <f>AJ205/10000</f>
        <v>0.0409</v>
      </c>
      <c r="J24" s="107">
        <f t="shared" si="3"/>
        <v>0.9142</v>
      </c>
      <c r="K24" s="101">
        <f>AQ205/10000</f>
        <v>0.1624</v>
      </c>
      <c r="L24" s="101">
        <f>AX205/10000</f>
        <v>0.6467</v>
      </c>
      <c r="M24" s="102">
        <f>BE205/10000</f>
        <v>0.1051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0.0437</v>
      </c>
      <c r="G25" s="108">
        <f>W205/10000</f>
        <v>0.0009</v>
      </c>
      <c r="H25" s="108">
        <f>AD205/10000</f>
        <v>0.0359</v>
      </c>
      <c r="I25" s="102">
        <f>AK205/10000</f>
        <v>0.0069</v>
      </c>
      <c r="J25" s="107">
        <f t="shared" si="3"/>
        <v>0.0927</v>
      </c>
      <c r="K25" s="108">
        <f>AR205/10000</f>
        <v>0.0118</v>
      </c>
      <c r="L25" s="101">
        <f>AY205/10000</f>
        <v>0.063</v>
      </c>
      <c r="M25" s="102">
        <f>BF205/10000</f>
        <v>0.0179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0.8664</v>
      </c>
      <c r="G26" s="118">
        <f>X205/10000</f>
        <v>0.0228</v>
      </c>
      <c r="H26" s="101">
        <f>AE205/10000</f>
        <v>0.7333</v>
      </c>
      <c r="I26" s="109">
        <f>AL205/10000</f>
        <v>0.1103</v>
      </c>
      <c r="J26" s="100">
        <f t="shared" si="3"/>
        <v>1.9264000000000001</v>
      </c>
      <c r="K26" s="101">
        <f>AS205/10000</f>
        <v>0.3142</v>
      </c>
      <c r="L26" s="101">
        <f>AZ205/10000</f>
        <v>1.3443</v>
      </c>
      <c r="M26" s="109">
        <f>BG205/10000</f>
        <v>0.2679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0.1827</v>
      </c>
      <c r="G27" s="123">
        <f>Y205/10000</f>
        <v>0.0184</v>
      </c>
      <c r="H27" s="123">
        <f>AF205/10000</f>
        <v>0.1585</v>
      </c>
      <c r="I27" s="124">
        <f>AM205/10000</f>
        <v>0.0058</v>
      </c>
      <c r="J27" s="122">
        <f>SUM(K27:M27)</f>
        <v>0.5570999999999999</v>
      </c>
      <c r="K27" s="123">
        <f>AT205/10000</f>
        <v>0.2283</v>
      </c>
      <c r="L27" s="123">
        <f>BA205/10000</f>
        <v>0.3106</v>
      </c>
      <c r="M27" s="124">
        <f>BH205/10000</f>
        <v>0.0182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19.61635889</v>
      </c>
      <c r="G34" s="94">
        <f t="shared" si="4"/>
        <v>6.3499766</v>
      </c>
      <c r="H34" s="94">
        <f t="shared" si="4"/>
        <v>7.208890299999999</v>
      </c>
      <c r="I34" s="94">
        <f t="shared" si="4"/>
        <v>2.0175368</v>
      </c>
      <c r="J34" s="94">
        <f t="shared" si="4"/>
        <v>3.6303636</v>
      </c>
      <c r="K34" s="94">
        <f t="shared" si="4"/>
        <v>0.021481</v>
      </c>
      <c r="L34" s="94">
        <f t="shared" si="4"/>
        <v>0.2858743</v>
      </c>
      <c r="M34" s="95">
        <f>ROUND((CY205+CZ205+DB205+DE205)/100000000,8)</f>
        <v>0.10223629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16.72505919</v>
      </c>
      <c r="G35" s="131">
        <f t="shared" si="5"/>
        <v>4.7633006</v>
      </c>
      <c r="H35" s="131">
        <f t="shared" si="5"/>
        <v>6.441767499999999</v>
      </c>
      <c r="I35" s="131">
        <f t="shared" si="5"/>
        <v>1.9123572</v>
      </c>
      <c r="J35" s="108">
        <f t="shared" si="5"/>
        <v>3.2740938</v>
      </c>
      <c r="K35" s="132">
        <f t="shared" si="5"/>
        <v>0.01966</v>
      </c>
      <c r="L35" s="132">
        <f t="shared" si="5"/>
        <v>0.21963214</v>
      </c>
      <c r="M35" s="102">
        <f>ROUND((CY205+CZ205)/100000000,8)</f>
        <v>0.09424795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6.59502987</v>
      </c>
      <c r="G36" s="101">
        <f>BI205/100000000</f>
        <v>1.7873067</v>
      </c>
      <c r="H36" s="101">
        <f>BP205/100000000</f>
        <v>2.3748139</v>
      </c>
      <c r="I36" s="133">
        <f>BW205/100000000</f>
        <v>0.9352441</v>
      </c>
      <c r="J36" s="101">
        <f>CD205/100000000</f>
        <v>1.388574</v>
      </c>
      <c r="K36" s="101">
        <f>CK205/100000000</f>
        <v>0.0012035</v>
      </c>
      <c r="L36" s="133">
        <f>CR205/100000000</f>
        <v>0.07260074</v>
      </c>
      <c r="M36" s="134">
        <f>ROUND(CY205/100000000,8)</f>
        <v>0.03528693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10.13002932</v>
      </c>
      <c r="G37" s="108">
        <f>BJ205/100000000</f>
        <v>2.9759939</v>
      </c>
      <c r="H37" s="108">
        <f>BQ205/100000000</f>
        <v>4.0669536</v>
      </c>
      <c r="I37" s="133">
        <f>BX205/100000000</f>
        <v>0.9771131</v>
      </c>
      <c r="J37" s="108">
        <f>CE205/100000000</f>
        <v>1.8855198</v>
      </c>
      <c r="K37" s="101">
        <f>CL205/100000000</f>
        <v>0.0184565</v>
      </c>
      <c r="L37" s="133">
        <f>CS205/100000000</f>
        <v>0.1470314</v>
      </c>
      <c r="M37" s="135">
        <f>ROUND((CY205+CZ205)/100000000,8)-ROUND(CY205/100000000,8)</f>
        <v>0.058961019999999996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1.2587693800000002</v>
      </c>
      <c r="G38" s="101">
        <f>BK205/100000000</f>
        <v>0.384593</v>
      </c>
      <c r="H38" s="101">
        <f>BR205/100000000</f>
        <v>0.573644</v>
      </c>
      <c r="I38" s="131">
        <f>BY205/100000000</f>
        <v>0.0688439</v>
      </c>
      <c r="J38" s="101">
        <f>CF205/100000000</f>
        <v>0.2183797</v>
      </c>
      <c r="K38" s="108">
        <f>CM205/100000000</f>
        <v>0</v>
      </c>
      <c r="L38" s="131">
        <f>CT205/100000000</f>
        <v>0.00783552</v>
      </c>
      <c r="M38" s="134">
        <f>ROUND(DA205/100000000,8)</f>
        <v>0.00547326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1.52122579</v>
      </c>
      <c r="G39" s="108">
        <f>BL205/100000000</f>
        <v>0.6357865</v>
      </c>
      <c r="H39" s="108">
        <f>BS205/100000000</f>
        <v>0.5092157</v>
      </c>
      <c r="I39" s="133">
        <f>BZ205/100000000</f>
        <v>0.0692293</v>
      </c>
      <c r="J39" s="108">
        <f>CG205/100000000</f>
        <v>0.275161</v>
      </c>
      <c r="K39" s="101">
        <f>CN205/100000000</f>
        <v>0.0009785</v>
      </c>
      <c r="L39" s="133">
        <f>CU205/100000000</f>
        <v>0.02864106</v>
      </c>
      <c r="M39" s="135">
        <f>ROUND((CY205+CZ205+DB205+DE205)/100000000,8)-ROUND((CY205+CZ205+DE205)/100000000,8)</f>
        <v>0.002213729999999997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0.22176084999999998</v>
      </c>
      <c r="G40" s="108">
        <f>BM205/100000000</f>
        <v>0.1249941</v>
      </c>
      <c r="H40" s="108">
        <f>BT205/100000000</f>
        <v>0.0547164</v>
      </c>
      <c r="I40" s="131">
        <f>CA205/100000000</f>
        <v>0.0104076</v>
      </c>
      <c r="J40" s="108">
        <f>CH205/100000000</f>
        <v>0.029419</v>
      </c>
      <c r="K40" s="108">
        <f>CO205/100000000</f>
        <v>0</v>
      </c>
      <c r="L40" s="131">
        <f>CV205/100000000</f>
        <v>0.0019658</v>
      </c>
      <c r="M40" s="134">
        <f>ROUND(DC205/100000000,8)</f>
        <v>0.00025795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3.03178661</v>
      </c>
      <c r="G41" s="101">
        <f>BN205/100000000</f>
        <v>1.1374842</v>
      </c>
      <c r="H41" s="101">
        <f>BU205/100000000</f>
        <v>1.0676105</v>
      </c>
      <c r="I41" s="133">
        <f>CB205/100000000</f>
        <v>0.1792399</v>
      </c>
      <c r="J41" s="101">
        <f>CI205/100000000</f>
        <v>0.5851856</v>
      </c>
      <c r="K41" s="101">
        <f>CP205/100000000</f>
        <v>0.001246</v>
      </c>
      <c r="L41" s="133">
        <f>CW205/100000000</f>
        <v>0.0553729</v>
      </c>
      <c r="M41" s="135">
        <f>ROUND(DD205/100000000,8)</f>
        <v>0.00564751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1.3700739100000003</v>
      </c>
      <c r="G42" s="123">
        <f>BO205/100000000</f>
        <v>0.9508895</v>
      </c>
      <c r="H42" s="123">
        <f>BV205/100000000</f>
        <v>0.2579071</v>
      </c>
      <c r="I42" s="136">
        <f>CC205/100000000</f>
        <v>0.0359503</v>
      </c>
      <c r="J42" s="123">
        <f>CJ205/100000000</f>
        <v>0.0811088</v>
      </c>
      <c r="K42" s="123">
        <f>CQ205/100000000</f>
        <v>0.0008425</v>
      </c>
      <c r="L42" s="136">
        <f>CX205/100000000</f>
        <v>0.0376011</v>
      </c>
      <c r="M42" s="137">
        <f>DE205/100000000</f>
        <v>0.00577461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71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15.280284100000001</v>
      </c>
      <c r="G51" s="94">
        <f t="shared" si="7"/>
        <v>5.54720716</v>
      </c>
      <c r="H51" s="94">
        <f t="shared" si="7"/>
        <v>5.4095994</v>
      </c>
      <c r="I51" s="94">
        <f t="shared" si="7"/>
        <v>1.44916613</v>
      </c>
      <c r="J51" s="94">
        <f t="shared" si="7"/>
        <v>2.66597844</v>
      </c>
      <c r="K51" s="94">
        <f t="shared" si="7"/>
        <v>0.015528549999999999</v>
      </c>
      <c r="L51" s="95">
        <f>ROUND((EO205+EP205+ER205+EU205)/100000000,8)</f>
        <v>0.19280442</v>
      </c>
      <c r="M51" s="90">
        <f>SUM(M52,M56)</f>
        <v>0</v>
      </c>
      <c r="N51" s="94">
        <f>SUM(N52,N56)</f>
        <v>0.08714337999999999</v>
      </c>
      <c r="O51" s="149">
        <f>FH205/100000000</f>
        <v>0.01518433</v>
      </c>
      <c r="P51" s="150">
        <f>ROUND((FI205+FJ205+FL205+FO205)/100000000,8)</f>
        <v>0.07603276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12.61445158</v>
      </c>
      <c r="G52" s="108">
        <f t="shared" si="8"/>
        <v>4.00612791</v>
      </c>
      <c r="H52" s="108">
        <f t="shared" si="8"/>
        <v>4.7336606</v>
      </c>
      <c r="I52" s="108">
        <f t="shared" si="8"/>
        <v>1.35817875</v>
      </c>
      <c r="J52" s="108">
        <f t="shared" si="8"/>
        <v>2.36502503</v>
      </c>
      <c r="K52" s="108">
        <f t="shared" si="8"/>
        <v>0.01382755</v>
      </c>
      <c r="L52" s="102">
        <f>ROUND((EO205+EP205)/100000000,8)</f>
        <v>0.13763174</v>
      </c>
      <c r="M52" s="151">
        <f t="shared" si="8"/>
        <v>0</v>
      </c>
      <c r="N52" s="108">
        <f t="shared" si="8"/>
        <v>0.08714337999999999</v>
      </c>
      <c r="O52" s="252"/>
      <c r="P52" s="134">
        <f>ROUND((FI205+FJ205)/100000000,8)</f>
        <v>0.06844254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4.90527346</v>
      </c>
      <c r="G53" s="108">
        <f>DF205/100000000</f>
        <v>1.50304278</v>
      </c>
      <c r="H53" s="108">
        <f>DM205/100000000</f>
        <v>1.69915048</v>
      </c>
      <c r="I53" s="108">
        <f>DT205/100000000</f>
        <v>0.66050701</v>
      </c>
      <c r="J53" s="108">
        <f>EA205/100000000</f>
        <v>0.9956296</v>
      </c>
      <c r="K53" s="108">
        <f>EH205/100000000</f>
        <v>0.00084245</v>
      </c>
      <c r="L53" s="102">
        <f>ROUND(EO205/100000000,8)</f>
        <v>0.04610114</v>
      </c>
      <c r="M53" s="107">
        <f>EV205/100000000</f>
        <v>0</v>
      </c>
      <c r="N53" s="152">
        <f>FB205/100000000</f>
        <v>0.04884196</v>
      </c>
      <c r="O53" s="253"/>
      <c r="P53" s="102">
        <f>ROUND(FI205/100000000,8)</f>
        <v>0.02668479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7.70917812</v>
      </c>
      <c r="G54" s="108">
        <f>DG205/100000000</f>
        <v>2.50308513</v>
      </c>
      <c r="H54" s="108">
        <f>DN205/100000000</f>
        <v>3.03451012</v>
      </c>
      <c r="I54" s="108">
        <f>DU205/100000000</f>
        <v>0.69767174</v>
      </c>
      <c r="J54" s="108">
        <f>EB205/100000000</f>
        <v>1.36939543</v>
      </c>
      <c r="K54" s="108">
        <f>EI205/100000000</f>
        <v>0.0129851</v>
      </c>
      <c r="L54" s="102">
        <f>ROUND((EO205+EP205)/100000000,8)-ROUND(EO205/100000000,8)</f>
        <v>0.0915306</v>
      </c>
      <c r="M54" s="107">
        <f>EW205/100000000</f>
        <v>0</v>
      </c>
      <c r="N54" s="152">
        <f>FC205/100000000</f>
        <v>0.03830142</v>
      </c>
      <c r="O54" s="253"/>
      <c r="P54" s="102">
        <f>ROUND((FI205+FJ205)/100000000,8)-ROUND(FI205/100000000,8)</f>
        <v>0.041757749999999996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1.02396512</v>
      </c>
      <c r="G55" s="108">
        <f>DH205/100000000</f>
        <v>0.3290232</v>
      </c>
      <c r="H55" s="108">
        <f>DO205/100000000</f>
        <v>0.45969836</v>
      </c>
      <c r="I55" s="108">
        <f>DV205/100000000</f>
        <v>0.05529516</v>
      </c>
      <c r="J55" s="108">
        <f>EC205/100000000</f>
        <v>0.17521728</v>
      </c>
      <c r="K55" s="108">
        <f>EJ205/100000000</f>
        <v>0</v>
      </c>
      <c r="L55" s="102">
        <f>ROUND(EQ205/100000000,8)</f>
        <v>0.00473112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0.00437165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1.3017432</v>
      </c>
      <c r="G56" s="108">
        <f>DI205/100000000</f>
        <v>0.59018975</v>
      </c>
      <c r="H56" s="108">
        <f>DP205/100000000</f>
        <v>0.4180317</v>
      </c>
      <c r="I56" s="108">
        <f>DW205/100000000</f>
        <v>0.05503708</v>
      </c>
      <c r="J56" s="108">
        <f>ED205/100000000</f>
        <v>0.21984461</v>
      </c>
      <c r="K56" s="108">
        <f>EK205/100000000</f>
        <v>0.0008585</v>
      </c>
      <c r="L56" s="102">
        <f>ROUND((EO205+EP205+ER205+EU205)/100000000,8)-ROUND((EO205+EP205+EU205)/100000000,8)</f>
        <v>0.017781560000000002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0.0018156100000000092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0.18579828999999998</v>
      </c>
      <c r="G57" s="108">
        <f>DJ205/100000000</f>
        <v>0.11794097</v>
      </c>
      <c r="H57" s="108">
        <f>DQ205/100000000</f>
        <v>0.03867384</v>
      </c>
      <c r="I57" s="108">
        <f>DX205/100000000</f>
        <v>0.00729564</v>
      </c>
      <c r="J57" s="108">
        <f>EE205/100000000</f>
        <v>0.02065264</v>
      </c>
      <c r="K57" s="108">
        <f>EL205/100000000</f>
        <v>0</v>
      </c>
      <c r="L57" s="102">
        <f>ROUND(ES205/100000000,8)</f>
        <v>0.0012352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0.0001921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2.4387973599999997</v>
      </c>
      <c r="G58" s="101">
        <f>DK205/100000000</f>
        <v>1.01176362</v>
      </c>
      <c r="H58" s="101">
        <f>DR205/100000000</f>
        <v>0.81932011</v>
      </c>
      <c r="I58" s="101">
        <f>DY205/100000000</f>
        <v>0.13242364</v>
      </c>
      <c r="J58" s="101">
        <f>EF205/100000000</f>
        <v>0.43960984</v>
      </c>
      <c r="K58" s="101">
        <f>EM205/100000000</f>
        <v>0.00104575</v>
      </c>
      <c r="L58" s="109">
        <f>ROUND(ET205/100000000,8)</f>
        <v>0.0346344</v>
      </c>
      <c r="M58" s="100">
        <f>FA205/100000000</f>
        <v>0</v>
      </c>
      <c r="N58" s="153">
        <f>FG205/100000000</f>
        <v>0.01454067</v>
      </c>
      <c r="O58" s="253"/>
      <c r="P58" s="109">
        <f>ROUND(FN205/100000000,8)</f>
        <v>0.00434818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1.3640893200000002</v>
      </c>
      <c r="G59" s="123">
        <f>DL205/100000000</f>
        <v>0.9508895</v>
      </c>
      <c r="H59" s="123">
        <f>DS205/100000000</f>
        <v>0.2579071</v>
      </c>
      <c r="I59" s="123">
        <f>DZ205/100000000</f>
        <v>0.0359503</v>
      </c>
      <c r="J59" s="123">
        <f>EG205/100000000</f>
        <v>0.0811088</v>
      </c>
      <c r="K59" s="123">
        <f>EN205/100000000</f>
        <v>0.0008425</v>
      </c>
      <c r="L59" s="124">
        <f>EU205/100000000</f>
        <v>0.03739112</v>
      </c>
      <c r="M59" s="154"/>
      <c r="N59" s="155"/>
      <c r="O59" s="156"/>
      <c r="P59" s="124">
        <f>FO205/100000000</f>
        <v>0.00577461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80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85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1.44399196</v>
      </c>
      <c r="G70" s="94">
        <f>SUM(G71:G72)</f>
        <v>0.0255</v>
      </c>
      <c r="H70" s="94">
        <f>SUM(H71:H72)</f>
        <v>0.36119999999999997</v>
      </c>
      <c r="I70" s="95">
        <f>I71</f>
        <v>0</v>
      </c>
      <c r="J70" s="165">
        <f>SUM(J71:J72)</f>
        <v>0.282892</v>
      </c>
      <c r="K70" s="165">
        <f>SUM(K71:K72)</f>
        <v>0.19350647999999998</v>
      </c>
    </row>
    <row r="71" spans="5:11" ht="13.5">
      <c r="E71" s="166" t="s">
        <v>53</v>
      </c>
      <c r="F71" s="107">
        <f>FP205/100000000</f>
        <v>1.44399196</v>
      </c>
      <c r="G71" s="108">
        <f>FQ205/100000000</f>
        <v>0.0075</v>
      </c>
      <c r="H71" s="108">
        <f>FS205/100000000</f>
        <v>0.0042</v>
      </c>
      <c r="I71" s="134">
        <f>FU205/100000000</f>
        <v>0</v>
      </c>
      <c r="J71" s="167">
        <f>FV205/100000000</f>
        <v>0.08546</v>
      </c>
      <c r="K71" s="167">
        <f>FX205/100000000</f>
        <v>0.18518388</v>
      </c>
    </row>
    <row r="72" spans="5:11" ht="13.5">
      <c r="E72" s="47" t="s">
        <v>54</v>
      </c>
      <c r="F72" s="168"/>
      <c r="G72" s="169">
        <f>FR205/100000000</f>
        <v>0.018</v>
      </c>
      <c r="H72" s="123">
        <f>FT205/100000000</f>
        <v>0.357</v>
      </c>
      <c r="I72" s="170"/>
      <c r="J72" s="171">
        <f>FW205/100000000</f>
        <v>0.197432</v>
      </c>
      <c r="K72" s="171">
        <f>FY205/100000000</f>
        <v>0.0083226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201104</v>
      </c>
      <c r="F205" s="185">
        <v>59003</v>
      </c>
      <c r="G205" s="185">
        <v>73372</v>
      </c>
      <c r="H205" s="185">
        <v>7702</v>
      </c>
      <c r="I205" s="185">
        <v>1027</v>
      </c>
      <c r="J205" s="185">
        <v>1981</v>
      </c>
      <c r="K205" s="185">
        <v>344</v>
      </c>
      <c r="L205" s="185">
        <v>64</v>
      </c>
      <c r="M205" s="185">
        <v>3512</v>
      </c>
      <c r="N205" s="185">
        <v>4179</v>
      </c>
      <c r="O205" s="185">
        <v>386316.44177911</v>
      </c>
      <c r="P205" s="185">
        <v>23190576</v>
      </c>
      <c r="Q205" s="185">
        <v>0</v>
      </c>
      <c r="R205" s="185">
        <v>23190576</v>
      </c>
      <c r="S205" s="185">
        <v>413</v>
      </c>
      <c r="T205" s="185">
        <v>755</v>
      </c>
      <c r="U205" s="185">
        <v>134</v>
      </c>
      <c r="V205" s="185">
        <v>117</v>
      </c>
      <c r="W205" s="185">
        <v>9</v>
      </c>
      <c r="X205" s="185">
        <v>228</v>
      </c>
      <c r="Y205" s="185">
        <v>184</v>
      </c>
      <c r="Z205" s="185">
        <v>20360</v>
      </c>
      <c r="AA205" s="185">
        <v>37847</v>
      </c>
      <c r="AB205" s="185">
        <v>6496</v>
      </c>
      <c r="AC205" s="185">
        <v>3256</v>
      </c>
      <c r="AD205" s="185">
        <v>359</v>
      </c>
      <c r="AE205" s="185">
        <v>7333</v>
      </c>
      <c r="AF205" s="185">
        <v>1585</v>
      </c>
      <c r="AG205" s="185">
        <v>5429</v>
      </c>
      <c r="AH205" s="185">
        <v>7837</v>
      </c>
      <c r="AI205" s="185">
        <v>731</v>
      </c>
      <c r="AJ205" s="185">
        <v>409</v>
      </c>
      <c r="AK205" s="185">
        <v>69</v>
      </c>
      <c r="AL205" s="185">
        <v>1103</v>
      </c>
      <c r="AM205" s="185">
        <v>58</v>
      </c>
      <c r="AN205" s="185">
        <v>5008</v>
      </c>
      <c r="AO205" s="185">
        <v>8998</v>
      </c>
      <c r="AP205" s="185">
        <v>756</v>
      </c>
      <c r="AQ205" s="185">
        <v>1624</v>
      </c>
      <c r="AR205" s="185">
        <v>118</v>
      </c>
      <c r="AS205" s="185">
        <v>3142</v>
      </c>
      <c r="AT205" s="185">
        <v>2283</v>
      </c>
      <c r="AU205" s="185">
        <v>29422</v>
      </c>
      <c r="AV205" s="185">
        <v>60276</v>
      </c>
      <c r="AW205" s="185">
        <v>11147</v>
      </c>
      <c r="AX205" s="185">
        <v>6467</v>
      </c>
      <c r="AY205" s="185">
        <v>630</v>
      </c>
      <c r="AZ205" s="185">
        <v>13443</v>
      </c>
      <c r="BA205" s="185">
        <v>3106</v>
      </c>
      <c r="BB205" s="185">
        <v>12498</v>
      </c>
      <c r="BC205" s="185">
        <v>15932</v>
      </c>
      <c r="BD205" s="185">
        <v>1240</v>
      </c>
      <c r="BE205" s="185">
        <v>1051</v>
      </c>
      <c r="BF205" s="185">
        <v>179</v>
      </c>
      <c r="BG205" s="185">
        <v>2679</v>
      </c>
      <c r="BH205" s="185">
        <v>182</v>
      </c>
      <c r="BI205" s="185">
        <v>178730670</v>
      </c>
      <c r="BJ205" s="185">
        <v>297599390</v>
      </c>
      <c r="BK205" s="185">
        <v>38459300</v>
      </c>
      <c r="BL205" s="185">
        <v>63578650</v>
      </c>
      <c r="BM205" s="185">
        <v>12499410</v>
      </c>
      <c r="BN205" s="185">
        <v>113748420</v>
      </c>
      <c r="BO205" s="185">
        <v>95088950</v>
      </c>
      <c r="BP205" s="185">
        <v>237481390</v>
      </c>
      <c r="BQ205" s="185">
        <v>406695360</v>
      </c>
      <c r="BR205" s="185">
        <v>57364400</v>
      </c>
      <c r="BS205" s="185">
        <v>50921570</v>
      </c>
      <c r="BT205" s="185">
        <v>5471640</v>
      </c>
      <c r="BU205" s="185">
        <v>106761050</v>
      </c>
      <c r="BV205" s="185">
        <v>25790710</v>
      </c>
      <c r="BW205" s="185">
        <v>93524410</v>
      </c>
      <c r="BX205" s="185">
        <v>97711310</v>
      </c>
      <c r="BY205" s="185">
        <v>6884390</v>
      </c>
      <c r="BZ205" s="185">
        <v>6922930</v>
      </c>
      <c r="CA205" s="185">
        <v>1040760</v>
      </c>
      <c r="CB205" s="185">
        <v>17923990</v>
      </c>
      <c r="CC205" s="185">
        <v>3595030</v>
      </c>
      <c r="CD205" s="185">
        <v>138857400</v>
      </c>
      <c r="CE205" s="185">
        <v>188551980</v>
      </c>
      <c r="CF205" s="185">
        <v>21837970</v>
      </c>
      <c r="CG205" s="185">
        <v>27516100</v>
      </c>
      <c r="CH205" s="185">
        <v>2941900</v>
      </c>
      <c r="CI205" s="185">
        <v>58518560</v>
      </c>
      <c r="CJ205" s="185">
        <v>8110880</v>
      </c>
      <c r="CK205" s="185">
        <v>120350</v>
      </c>
      <c r="CL205" s="185">
        <v>1845650</v>
      </c>
      <c r="CM205" s="185">
        <v>0</v>
      </c>
      <c r="CN205" s="185">
        <v>97850</v>
      </c>
      <c r="CO205" s="185">
        <v>0</v>
      </c>
      <c r="CP205" s="185">
        <v>124600</v>
      </c>
      <c r="CQ205" s="185">
        <v>84250</v>
      </c>
      <c r="CR205" s="185">
        <v>7260074</v>
      </c>
      <c r="CS205" s="185">
        <v>14703140</v>
      </c>
      <c r="CT205" s="185">
        <v>783552</v>
      </c>
      <c r="CU205" s="185">
        <v>2864106</v>
      </c>
      <c r="CV205" s="185">
        <v>196580</v>
      </c>
      <c r="CW205" s="185">
        <v>5537290</v>
      </c>
      <c r="CX205" s="185">
        <v>3760110</v>
      </c>
      <c r="CY205" s="185">
        <v>3528692.52461247</v>
      </c>
      <c r="CZ205" s="185">
        <v>5896102.95377532</v>
      </c>
      <c r="DA205" s="185">
        <v>547325.540641483</v>
      </c>
      <c r="DB205" s="185">
        <v>221372.692131764</v>
      </c>
      <c r="DC205" s="185">
        <v>25794.6609616751</v>
      </c>
      <c r="DD205" s="185">
        <v>564751.385542951</v>
      </c>
      <c r="DE205" s="185">
        <v>577461</v>
      </c>
      <c r="DF205" s="185">
        <v>150304278</v>
      </c>
      <c r="DG205" s="185">
        <v>250308513</v>
      </c>
      <c r="DH205" s="185">
        <v>32902320</v>
      </c>
      <c r="DI205" s="185">
        <v>59018975</v>
      </c>
      <c r="DJ205" s="185">
        <v>11794097</v>
      </c>
      <c r="DK205" s="185">
        <v>101176362</v>
      </c>
      <c r="DL205" s="185">
        <v>95088950</v>
      </c>
      <c r="DM205" s="185">
        <v>169915048</v>
      </c>
      <c r="DN205" s="185">
        <v>303451012</v>
      </c>
      <c r="DO205" s="185">
        <v>45969836</v>
      </c>
      <c r="DP205" s="185">
        <v>41803170</v>
      </c>
      <c r="DQ205" s="185">
        <v>3867384</v>
      </c>
      <c r="DR205" s="185">
        <v>81932011</v>
      </c>
      <c r="DS205" s="185">
        <v>25790710</v>
      </c>
      <c r="DT205" s="185">
        <v>66050701</v>
      </c>
      <c r="DU205" s="185">
        <v>69767174</v>
      </c>
      <c r="DV205" s="185">
        <v>5529516</v>
      </c>
      <c r="DW205" s="185">
        <v>5503708</v>
      </c>
      <c r="DX205" s="185">
        <v>729564</v>
      </c>
      <c r="DY205" s="185">
        <v>13242364</v>
      </c>
      <c r="DZ205" s="185">
        <v>3595030</v>
      </c>
      <c r="EA205" s="185">
        <v>99562960</v>
      </c>
      <c r="EB205" s="185">
        <v>136939543</v>
      </c>
      <c r="EC205" s="185">
        <v>17521728</v>
      </c>
      <c r="ED205" s="185">
        <v>21984461</v>
      </c>
      <c r="EE205" s="185">
        <v>2065264</v>
      </c>
      <c r="EF205" s="185">
        <v>43960984</v>
      </c>
      <c r="EG205" s="185">
        <v>8110880</v>
      </c>
      <c r="EH205" s="185">
        <v>84245</v>
      </c>
      <c r="EI205" s="185">
        <v>1298510</v>
      </c>
      <c r="EJ205" s="185">
        <v>0</v>
      </c>
      <c r="EK205" s="185">
        <v>85850</v>
      </c>
      <c r="EL205" s="185">
        <v>0</v>
      </c>
      <c r="EM205" s="185">
        <v>104575</v>
      </c>
      <c r="EN205" s="185">
        <v>84250</v>
      </c>
      <c r="EO205" s="185">
        <v>4610114</v>
      </c>
      <c r="EP205" s="185">
        <v>9153060</v>
      </c>
      <c r="EQ205" s="185">
        <v>473112</v>
      </c>
      <c r="ER205" s="185">
        <v>1778156</v>
      </c>
      <c r="ES205" s="185">
        <v>123520</v>
      </c>
      <c r="ET205" s="185">
        <v>3463440</v>
      </c>
      <c r="EU205" s="185">
        <v>3739112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4884196</v>
      </c>
      <c r="FC205" s="185">
        <v>3830142</v>
      </c>
      <c r="FD205" s="185">
        <v>0</v>
      </c>
      <c r="FE205" s="185">
        <v>0</v>
      </c>
      <c r="FF205" s="185">
        <v>0</v>
      </c>
      <c r="FG205" s="185">
        <v>1454067</v>
      </c>
      <c r="FH205" s="185">
        <v>1518433</v>
      </c>
      <c r="FI205" s="185">
        <v>2668478.74360298</v>
      </c>
      <c r="FJ205" s="185">
        <v>4175775.04928579</v>
      </c>
      <c r="FK205" s="185">
        <v>437165.414740723</v>
      </c>
      <c r="FL205" s="185">
        <v>181561.207111226</v>
      </c>
      <c r="FM205" s="185">
        <v>19210.2113129799</v>
      </c>
      <c r="FN205" s="185">
        <v>434817.773642168</v>
      </c>
      <c r="FO205" s="185">
        <v>577461</v>
      </c>
      <c r="FP205" s="185">
        <v>144399196</v>
      </c>
      <c r="FQ205" s="185">
        <v>750000</v>
      </c>
      <c r="FR205" s="185">
        <v>1800000</v>
      </c>
      <c r="FS205" s="185">
        <v>420000</v>
      </c>
      <c r="FT205" s="185">
        <v>35700000</v>
      </c>
      <c r="FU205" s="185">
        <v>0</v>
      </c>
      <c r="FV205" s="185">
        <v>8546000</v>
      </c>
      <c r="FW205" s="185">
        <v>19743200</v>
      </c>
      <c r="FX205" s="185">
        <v>18518388</v>
      </c>
      <c r="FY205" s="185">
        <v>832260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船員保険事業月報【平成23年5月】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13.477</v>
      </c>
      <c r="G7" s="68">
        <f>SUM(G8:G9)</f>
        <v>13.180399999999999</v>
      </c>
      <c r="H7" s="69">
        <f>H9</f>
        <v>0.7853</v>
      </c>
      <c r="I7" s="68">
        <f>SUM(I8:I9)</f>
        <v>0.2966</v>
      </c>
      <c r="J7" s="68">
        <f>SUM(J8:J9)</f>
        <v>0.0397</v>
      </c>
      <c r="K7" s="68">
        <f>SUM(K8:K9)</f>
        <v>0.7561</v>
      </c>
    </row>
    <row r="8" spans="5:11" ht="13.5">
      <c r="E8" s="70" t="s">
        <v>53</v>
      </c>
      <c r="F8" s="71">
        <f>SUM(G8,I8)</f>
        <v>5.9853</v>
      </c>
      <c r="G8" s="72">
        <f>F205/10000</f>
        <v>5.8838</v>
      </c>
      <c r="H8" s="73"/>
      <c r="I8" s="71">
        <f>I205/10000</f>
        <v>0.1015</v>
      </c>
      <c r="J8" s="74">
        <f>K205/10000</f>
        <v>0.0336</v>
      </c>
      <c r="K8" s="74">
        <f>M205/10000</f>
        <v>0.3451</v>
      </c>
    </row>
    <row r="9" spans="5:11" ht="13.5">
      <c r="E9" s="65" t="s">
        <v>54</v>
      </c>
      <c r="F9" s="75">
        <f>SUM(G9,I9)</f>
        <v>7.4917</v>
      </c>
      <c r="G9" s="76">
        <f>G205/10000</f>
        <v>7.2966</v>
      </c>
      <c r="H9" s="77">
        <f>H205/10000</f>
        <v>0.7853</v>
      </c>
      <c r="I9" s="78">
        <f>J205/10000</f>
        <v>0.1951</v>
      </c>
      <c r="J9" s="77">
        <f>L205/10000</f>
        <v>0.0061</v>
      </c>
      <c r="K9" s="77">
        <f>N205/10000</f>
        <v>0.411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387411.391241875</v>
      </c>
      <c r="F12" s="230"/>
      <c r="G12" s="229">
        <f>P205/100000</f>
        <v>231.87734</v>
      </c>
      <c r="H12" s="230"/>
      <c r="I12" s="229">
        <f>Q205/100000</f>
        <v>0</v>
      </c>
      <c r="J12" s="230"/>
      <c r="K12" s="229">
        <f>R205/100000</f>
        <v>231.87734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7.838799999999999</v>
      </c>
      <c r="G19" s="91">
        <f aca="true" t="shared" si="0" ref="G19:M19">SUM(G20,G24,G27)</f>
        <v>0.1518</v>
      </c>
      <c r="H19" s="91">
        <f t="shared" si="0"/>
        <v>6.333699999999999</v>
      </c>
      <c r="I19" s="92">
        <f t="shared" si="0"/>
        <v>1.3533000000000002</v>
      </c>
      <c r="J19" s="93">
        <f t="shared" si="0"/>
        <v>14.5064</v>
      </c>
      <c r="K19" s="94">
        <f t="shared" si="0"/>
        <v>1.8341</v>
      </c>
      <c r="L19" s="94">
        <f t="shared" si="0"/>
        <v>9.8491</v>
      </c>
      <c r="M19" s="95">
        <f t="shared" si="0"/>
        <v>2.8232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7.2711</v>
      </c>
      <c r="G20" s="101">
        <f t="shared" si="1"/>
        <v>0.1205</v>
      </c>
      <c r="H20" s="101">
        <f t="shared" si="1"/>
        <v>5.844799999999999</v>
      </c>
      <c r="I20" s="101">
        <f t="shared" si="1"/>
        <v>1.3058</v>
      </c>
      <c r="J20" s="100">
        <f t="shared" si="1"/>
        <v>13.051</v>
      </c>
      <c r="K20" s="101">
        <f t="shared" si="1"/>
        <v>1.4187</v>
      </c>
      <c r="L20" s="101">
        <f t="shared" si="1"/>
        <v>8.9219</v>
      </c>
      <c r="M20" s="102">
        <f t="shared" si="1"/>
        <v>2.7104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2.6175999999999995</v>
      </c>
      <c r="G21" s="108">
        <f>S205/10000</f>
        <v>0.0412</v>
      </c>
      <c r="H21" s="108">
        <f>Z205/10000</f>
        <v>2.0418</v>
      </c>
      <c r="I21" s="102">
        <f>AG205/10000</f>
        <v>0.5346</v>
      </c>
      <c r="J21" s="107">
        <f aca="true" t="shared" si="3" ref="J21:J26">SUM(K21:M21)</f>
        <v>4.5845</v>
      </c>
      <c r="K21" s="108">
        <f>AN205/10000</f>
        <v>0.5007</v>
      </c>
      <c r="L21" s="101">
        <f>AU205/10000</f>
        <v>2.9093</v>
      </c>
      <c r="M21" s="109">
        <f>BB205/10000</f>
        <v>1.1745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4.6535</v>
      </c>
      <c r="G22" s="101">
        <f>T205/10000</f>
        <v>0.0793</v>
      </c>
      <c r="H22" s="101">
        <f>AA205/10000</f>
        <v>3.803</v>
      </c>
      <c r="I22" s="109">
        <f>AH205/10000</f>
        <v>0.7712</v>
      </c>
      <c r="J22" s="107">
        <f t="shared" si="3"/>
        <v>8.4665</v>
      </c>
      <c r="K22" s="101">
        <f>AO205/10000</f>
        <v>0.918</v>
      </c>
      <c r="L22" s="108">
        <f>AV205/10000</f>
        <v>6.0126</v>
      </c>
      <c r="M22" s="102">
        <f>BC205/10000</f>
        <v>1.5359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0.7548</v>
      </c>
      <c r="G23" s="101">
        <f>U205/10000</f>
        <v>0.0148</v>
      </c>
      <c r="H23" s="108">
        <f>AB205/10000</f>
        <v>0.6646</v>
      </c>
      <c r="I23" s="102">
        <f>AI205/10000</f>
        <v>0.0754</v>
      </c>
      <c r="J23" s="107">
        <f t="shared" si="3"/>
        <v>1.3519</v>
      </c>
      <c r="K23" s="108">
        <f>AP205/10000</f>
        <v>0.0903</v>
      </c>
      <c r="L23" s="108">
        <f>AW205/10000</f>
        <v>1.1324</v>
      </c>
      <c r="M23" s="109">
        <f>BD205/10000</f>
        <v>0.1292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0.37289999999999995</v>
      </c>
      <c r="G24" s="101">
        <f>V205/10000</f>
        <v>0.0103</v>
      </c>
      <c r="H24" s="101">
        <f>AC205/10000</f>
        <v>0.3207</v>
      </c>
      <c r="I24" s="109">
        <f>AJ205/10000</f>
        <v>0.0419</v>
      </c>
      <c r="J24" s="107">
        <f t="shared" si="3"/>
        <v>0.8715999999999999</v>
      </c>
      <c r="K24" s="101">
        <f>AQ205/10000</f>
        <v>0.1571</v>
      </c>
      <c r="L24" s="101">
        <f>AX205/10000</f>
        <v>0.6153</v>
      </c>
      <c r="M24" s="102">
        <f>BE205/10000</f>
        <v>0.0992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0.041800000000000004</v>
      </c>
      <c r="G25" s="108">
        <f>W205/10000</f>
        <v>0.0005</v>
      </c>
      <c r="H25" s="108">
        <f>AD205/10000</f>
        <v>0.0342</v>
      </c>
      <c r="I25" s="102">
        <f>AK205/10000</f>
        <v>0.0071</v>
      </c>
      <c r="J25" s="107">
        <f t="shared" si="3"/>
        <v>0.0785</v>
      </c>
      <c r="K25" s="108">
        <f>AR205/10000</f>
        <v>0.0028</v>
      </c>
      <c r="L25" s="101">
        <f>AY205/10000</f>
        <v>0.0576</v>
      </c>
      <c r="M25" s="102">
        <f>BF205/10000</f>
        <v>0.0181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0.8542</v>
      </c>
      <c r="G26" s="118">
        <f>X205/10000</f>
        <v>0.0203</v>
      </c>
      <c r="H26" s="101">
        <f>AE205/10000</f>
        <v>0.7251</v>
      </c>
      <c r="I26" s="109">
        <f>AL205/10000</f>
        <v>0.1088</v>
      </c>
      <c r="J26" s="100">
        <f t="shared" si="3"/>
        <v>1.8554</v>
      </c>
      <c r="K26" s="101">
        <f>AS205/10000</f>
        <v>0.289</v>
      </c>
      <c r="L26" s="101">
        <f>AZ205/10000</f>
        <v>1.3221</v>
      </c>
      <c r="M26" s="109">
        <f>BG205/10000</f>
        <v>0.2443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0.19479999999999997</v>
      </c>
      <c r="G27" s="123">
        <f>Y205/10000</f>
        <v>0.021</v>
      </c>
      <c r="H27" s="123">
        <f>AF205/10000</f>
        <v>0.1682</v>
      </c>
      <c r="I27" s="124">
        <f>AM205/10000</f>
        <v>0.0056</v>
      </c>
      <c r="J27" s="122">
        <f>SUM(K27:M27)</f>
        <v>0.5838</v>
      </c>
      <c r="K27" s="123">
        <f>AT205/10000</f>
        <v>0.2583</v>
      </c>
      <c r="L27" s="123">
        <f>BA205/10000</f>
        <v>0.3119</v>
      </c>
      <c r="M27" s="124">
        <f>BH205/10000</f>
        <v>0.0136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19.588810879999997</v>
      </c>
      <c r="G34" s="94">
        <f t="shared" si="4"/>
        <v>6.479078100000001</v>
      </c>
      <c r="H34" s="94">
        <f t="shared" si="4"/>
        <v>7.2582414</v>
      </c>
      <c r="I34" s="94">
        <f t="shared" si="4"/>
        <v>1.9067292999999998</v>
      </c>
      <c r="J34" s="94">
        <f t="shared" si="4"/>
        <v>3.5161164</v>
      </c>
      <c r="K34" s="94">
        <f t="shared" si="4"/>
        <v>0.019286499999999998</v>
      </c>
      <c r="L34" s="94">
        <f t="shared" si="4"/>
        <v>0.29134534</v>
      </c>
      <c r="M34" s="95">
        <f>ROUND((CY205+CZ205+DB205+DE205)/100000000,8)</f>
        <v>0.11801384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16.63649482</v>
      </c>
      <c r="G35" s="131">
        <f t="shared" si="5"/>
        <v>4.7952962</v>
      </c>
      <c r="H35" s="131">
        <f t="shared" si="5"/>
        <v>6.4961850000000005</v>
      </c>
      <c r="I35" s="131">
        <f t="shared" si="5"/>
        <v>1.8136322</v>
      </c>
      <c r="J35" s="108">
        <f t="shared" si="5"/>
        <v>3.1884649</v>
      </c>
      <c r="K35" s="132">
        <f t="shared" si="5"/>
        <v>0.015641</v>
      </c>
      <c r="L35" s="132">
        <f t="shared" si="5"/>
        <v>0.22214632</v>
      </c>
      <c r="M35" s="102">
        <f>ROUND((CY205+CZ205)/100000000,8)</f>
        <v>0.1051292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6.722811390000001</v>
      </c>
      <c r="G36" s="101">
        <f>BI205/100000000</f>
        <v>1.9213127</v>
      </c>
      <c r="H36" s="101">
        <f>BP205/100000000</f>
        <v>2.3948572</v>
      </c>
      <c r="I36" s="133">
        <f>BW205/100000000</f>
        <v>0.8766062</v>
      </c>
      <c r="J36" s="101">
        <f>CD205/100000000</f>
        <v>1.4187679</v>
      </c>
      <c r="K36" s="101">
        <f>CK205/100000000</f>
        <v>0.001076</v>
      </c>
      <c r="L36" s="133">
        <f>CR205/100000000</f>
        <v>0.07477492</v>
      </c>
      <c r="M36" s="134">
        <f>ROUND(CY205/100000000,8)</f>
        <v>0.03541647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9.913683429999999</v>
      </c>
      <c r="G37" s="108">
        <f>BJ205/100000000</f>
        <v>2.8739835</v>
      </c>
      <c r="H37" s="108">
        <f>BQ205/100000000</f>
        <v>4.1013278</v>
      </c>
      <c r="I37" s="133">
        <f>BX205/100000000</f>
        <v>0.937026</v>
      </c>
      <c r="J37" s="108">
        <f>CE205/100000000</f>
        <v>1.769697</v>
      </c>
      <c r="K37" s="101">
        <f>CL205/100000000</f>
        <v>0.014565</v>
      </c>
      <c r="L37" s="133">
        <f>CS205/100000000</f>
        <v>0.1473714</v>
      </c>
      <c r="M37" s="135">
        <f>ROUND((CY205+CZ205)/100000000,8)-ROUND(CY205/100000000,8)</f>
        <v>0.06971273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1.26118447</v>
      </c>
      <c r="G38" s="101">
        <f>BK205/100000000</f>
        <v>0.3885249</v>
      </c>
      <c r="H38" s="101">
        <f>BR205/100000000</f>
        <v>0.5605351</v>
      </c>
      <c r="I38" s="131">
        <f>BY205/100000000</f>
        <v>0.0737255</v>
      </c>
      <c r="J38" s="101">
        <f>CF205/100000000</f>
        <v>0.2215589</v>
      </c>
      <c r="K38" s="108">
        <f>CM205/100000000</f>
        <v>0.0002385</v>
      </c>
      <c r="L38" s="131">
        <f>CT205/100000000</f>
        <v>0.00994704</v>
      </c>
      <c r="M38" s="134">
        <f>ROUND(DA205/100000000,8)</f>
        <v>0.00665453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1.3536564499999997</v>
      </c>
      <c r="G39" s="108">
        <f>BL205/100000000</f>
        <v>0.4896626</v>
      </c>
      <c r="H39" s="108">
        <f>BS205/100000000</f>
        <v>0.4982149</v>
      </c>
      <c r="I39" s="133">
        <f>BZ205/100000000</f>
        <v>0.0773118</v>
      </c>
      <c r="J39" s="108">
        <f>CG205/100000000</f>
        <v>0.2561486</v>
      </c>
      <c r="K39" s="101">
        <f>CN205/100000000</f>
        <v>0.0026055</v>
      </c>
      <c r="L39" s="133">
        <f>CU205/100000000</f>
        <v>0.02749254</v>
      </c>
      <c r="M39" s="135">
        <f>ROUND((CY205+CZ205+DB205+DE205)/100000000,8)-ROUND((CY205+CZ205+DE205)/100000000,8)</f>
        <v>0.002220509999999995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0.11001335999999999</v>
      </c>
      <c r="G40" s="108">
        <f>BM205/100000000</f>
        <v>0.020331</v>
      </c>
      <c r="H40" s="108">
        <f>BT205/100000000</f>
        <v>0.0492903</v>
      </c>
      <c r="I40" s="131">
        <f>CA205/100000000</f>
        <v>0.0145482</v>
      </c>
      <c r="J40" s="108">
        <f>CH205/100000000</f>
        <v>0.0253268</v>
      </c>
      <c r="K40" s="108">
        <f>CO205/100000000</f>
        <v>0</v>
      </c>
      <c r="L40" s="131">
        <f>CV205/100000000</f>
        <v>0.00025574</v>
      </c>
      <c r="M40" s="134">
        <f>ROUND(DC205/100000000,8)</f>
        <v>0.00026132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2.7972689999999996</v>
      </c>
      <c r="G41" s="101">
        <f>BN205/100000000</f>
        <v>0.9196119</v>
      </c>
      <c r="H41" s="101">
        <f>BU205/100000000</f>
        <v>1.0670133</v>
      </c>
      <c r="I41" s="133">
        <f>CB205/100000000</f>
        <v>0.1838334</v>
      </c>
      <c r="J41" s="101">
        <f>CI205/100000000</f>
        <v>0.5673204</v>
      </c>
      <c r="K41" s="101">
        <f>CP205/100000000</f>
        <v>0.0039445</v>
      </c>
      <c r="L41" s="133">
        <f>CW205/100000000</f>
        <v>0.04976782</v>
      </c>
      <c r="M41" s="135">
        <f>ROUND(DD205/100000000,8)</f>
        <v>0.00577768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1.5986596100000001</v>
      </c>
      <c r="G42" s="123">
        <f>BO205/100000000</f>
        <v>1.1941193</v>
      </c>
      <c r="H42" s="123">
        <f>BV205/100000000</f>
        <v>0.2638415</v>
      </c>
      <c r="I42" s="136">
        <f>CC205/100000000</f>
        <v>0.0157853</v>
      </c>
      <c r="J42" s="123">
        <f>CJ205/100000000</f>
        <v>0.0715029</v>
      </c>
      <c r="K42" s="123">
        <f>CQ205/100000000</f>
        <v>0.00104</v>
      </c>
      <c r="L42" s="136">
        <f>CX205/100000000</f>
        <v>0.04170648</v>
      </c>
      <c r="M42" s="137">
        <f>DE205/100000000</f>
        <v>0.01066413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15.3599174</v>
      </c>
      <c r="G51" s="94">
        <f t="shared" si="7"/>
        <v>5.69990862</v>
      </c>
      <c r="H51" s="94">
        <f t="shared" si="7"/>
        <v>5.477873349999999</v>
      </c>
      <c r="I51" s="94">
        <f t="shared" si="7"/>
        <v>1.37705773</v>
      </c>
      <c r="J51" s="94">
        <f t="shared" si="7"/>
        <v>2.59201544</v>
      </c>
      <c r="K51" s="94">
        <f t="shared" si="7"/>
        <v>0.014390400000000001</v>
      </c>
      <c r="L51" s="95">
        <f>ROUND((EO205+EP205+ER205+EU205)/100000000,8)</f>
        <v>0.19867186</v>
      </c>
      <c r="M51" s="90">
        <f>SUM(M52,M56)</f>
        <v>0</v>
      </c>
      <c r="N51" s="94">
        <f>SUM(N52,N56)</f>
        <v>0.11297043</v>
      </c>
      <c r="O51" s="149">
        <f>FH205/100000000</f>
        <v>0.03329017</v>
      </c>
      <c r="P51" s="150">
        <f>ROUND((FI205+FJ205+FL205+FO205)/100000000,8)</f>
        <v>0.0866703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12.624811750000001</v>
      </c>
      <c r="G52" s="108">
        <f t="shared" si="8"/>
        <v>4.0527006100000005</v>
      </c>
      <c r="H52" s="108">
        <f t="shared" si="8"/>
        <v>4.80600529</v>
      </c>
      <c r="I52" s="108">
        <f t="shared" si="8"/>
        <v>1.29986924</v>
      </c>
      <c r="J52" s="108">
        <f t="shared" si="8"/>
        <v>2.31549569</v>
      </c>
      <c r="K52" s="108">
        <f t="shared" si="8"/>
        <v>0.011033600000000001</v>
      </c>
      <c r="L52" s="102">
        <f>ROUND((EO205+EP205)/100000000,8)</f>
        <v>0.13970732</v>
      </c>
      <c r="M52" s="151">
        <f t="shared" si="8"/>
        <v>0</v>
      </c>
      <c r="N52" s="108">
        <f t="shared" si="8"/>
        <v>0.11297043</v>
      </c>
      <c r="O52" s="252"/>
      <c r="P52" s="134">
        <f>ROUND((FI205+FJ205)/100000000,8)</f>
        <v>0.0742559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5.07051928</v>
      </c>
      <c r="G53" s="108">
        <f>DF205/100000000</f>
        <v>1.65850156</v>
      </c>
      <c r="H53" s="108">
        <f>DM205/100000000</f>
        <v>1.7169705</v>
      </c>
      <c r="I53" s="108">
        <f>DT205/100000000</f>
        <v>0.62426362</v>
      </c>
      <c r="J53" s="108">
        <f>EA205/100000000</f>
        <v>1.02237868</v>
      </c>
      <c r="K53" s="108">
        <f>EH205/100000000</f>
        <v>0.0007532</v>
      </c>
      <c r="L53" s="102">
        <f>ROUND(EO205/100000000,8)</f>
        <v>0.04765172</v>
      </c>
      <c r="M53" s="107">
        <f>EV205/100000000</f>
        <v>0</v>
      </c>
      <c r="N53" s="152">
        <f>FB205/100000000</f>
        <v>0.06090292</v>
      </c>
      <c r="O53" s="253"/>
      <c r="P53" s="102">
        <f>ROUND(FI205/100000000,8)</f>
        <v>0.02479153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7.554292470000001</v>
      </c>
      <c r="G54" s="108">
        <f>DG205/100000000</f>
        <v>2.39419905</v>
      </c>
      <c r="H54" s="108">
        <f>DN205/100000000</f>
        <v>3.08903479</v>
      </c>
      <c r="I54" s="108">
        <f>DU205/100000000</f>
        <v>0.67560562</v>
      </c>
      <c r="J54" s="108">
        <f>EB205/100000000</f>
        <v>1.29311701</v>
      </c>
      <c r="K54" s="108">
        <f>EI205/100000000</f>
        <v>0.0102804</v>
      </c>
      <c r="L54" s="102">
        <f>ROUND((EO205+EP205)/100000000,8)-ROUND(EO205/100000000,8)</f>
        <v>0.09205559999999999</v>
      </c>
      <c r="M54" s="107">
        <f>EW205/100000000</f>
        <v>0</v>
      </c>
      <c r="N54" s="152">
        <f>FC205/100000000</f>
        <v>0.05206751</v>
      </c>
      <c r="O54" s="253"/>
      <c r="P54" s="102">
        <f>ROUND((FI205+FJ205)/100000000,8)-ROUND(FI205/100000000,8)</f>
        <v>0.04946437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1.01929908</v>
      </c>
      <c r="G55" s="108">
        <f>DH205/100000000</f>
        <v>0.32671644</v>
      </c>
      <c r="H55" s="108">
        <f>DO205/100000000</f>
        <v>0.44931208</v>
      </c>
      <c r="I55" s="108">
        <f>DV205/100000000</f>
        <v>0.0593277</v>
      </c>
      <c r="J55" s="108">
        <f>EC205/100000000</f>
        <v>0.17781942</v>
      </c>
      <c r="K55" s="108">
        <f>EJ205/100000000</f>
        <v>0.0001908</v>
      </c>
      <c r="L55" s="102">
        <f>ROUND(EQ205/100000000,8)</f>
        <v>0.00593264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0.00532363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1.1477631400000001</v>
      </c>
      <c r="G56" s="108">
        <f>DI205/100000000</f>
        <v>0.45308871</v>
      </c>
      <c r="H56" s="108">
        <f>DP205/100000000</f>
        <v>0.40866625</v>
      </c>
      <c r="I56" s="108">
        <f>DW205/100000000</f>
        <v>0.06140319</v>
      </c>
      <c r="J56" s="108">
        <f>ED205/100000000</f>
        <v>0.20501685</v>
      </c>
      <c r="K56" s="108">
        <f>EK205/100000000</f>
        <v>0.0023168</v>
      </c>
      <c r="L56" s="102">
        <f>ROUND((EO205+EP205+ER205+EU205)/100000000,8)-ROUND((EO205+EP205+EU205)/100000000,8)</f>
        <v>0.017271339999999996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0.001750270000000012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0.08187146000000001</v>
      </c>
      <c r="G57" s="108">
        <f>DJ205/100000000</f>
        <v>0.0187865</v>
      </c>
      <c r="H57" s="108">
        <f>DQ205/100000000</f>
        <v>0.03481452</v>
      </c>
      <c r="I57" s="108">
        <f>DX205/100000000</f>
        <v>0.0101934</v>
      </c>
      <c r="J57" s="108">
        <f>EE205/100000000</f>
        <v>0.0178811</v>
      </c>
      <c r="K57" s="108">
        <f>EL205/100000000</f>
        <v>0</v>
      </c>
      <c r="L57" s="102">
        <f>ROUND(ES205/100000000,8)</f>
        <v>0.00019594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0.00018293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2.2454326099999995</v>
      </c>
      <c r="G58" s="101">
        <f>DK205/100000000</f>
        <v>0.82354533</v>
      </c>
      <c r="H58" s="101">
        <f>DR205/100000000</f>
        <v>0.82222232</v>
      </c>
      <c r="I58" s="101">
        <f>DY205/100000000</f>
        <v>0.13725876</v>
      </c>
      <c r="J58" s="101">
        <f>EF205/100000000</f>
        <v>0.42729448</v>
      </c>
      <c r="K58" s="101">
        <f>EM205/100000000</f>
        <v>0.0032541</v>
      </c>
      <c r="L58" s="109">
        <f>ROUND(ET205/100000000,8)</f>
        <v>0.03185762</v>
      </c>
      <c r="M58" s="100">
        <f>FA205/100000000</f>
        <v>0</v>
      </c>
      <c r="N58" s="153">
        <f>FG205/100000000</f>
        <v>0.01463909</v>
      </c>
      <c r="O58" s="253"/>
      <c r="P58" s="109">
        <f>ROUND(FN205/100000000,8)</f>
        <v>0.0042403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1.58734251</v>
      </c>
      <c r="G59" s="123">
        <f>DL205/100000000</f>
        <v>1.1941193</v>
      </c>
      <c r="H59" s="123">
        <f>DS205/100000000</f>
        <v>0.26320181</v>
      </c>
      <c r="I59" s="123">
        <f>DZ205/100000000</f>
        <v>0.0157853</v>
      </c>
      <c r="J59" s="123">
        <f>EG205/100000000</f>
        <v>0.0715029</v>
      </c>
      <c r="K59" s="123">
        <f>EN205/100000000</f>
        <v>0.00104</v>
      </c>
      <c r="L59" s="124">
        <f>EU205/100000000</f>
        <v>0.0416932</v>
      </c>
      <c r="M59" s="154"/>
      <c r="N59" s="155"/>
      <c r="O59" s="156"/>
      <c r="P59" s="124">
        <f>FO205/100000000</f>
        <v>0.01066413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1.44300932</v>
      </c>
      <c r="G70" s="94">
        <f>SUM(G71:G72)</f>
        <v>0.019</v>
      </c>
      <c r="H70" s="94">
        <f>SUM(H71:H72)</f>
        <v>0.3525</v>
      </c>
      <c r="I70" s="95">
        <f>I71</f>
        <v>0.0188317</v>
      </c>
      <c r="J70" s="165">
        <f>SUM(J71:J72)</f>
        <v>0.21789814</v>
      </c>
      <c r="K70" s="165">
        <f>SUM(K71:K72)</f>
        <v>0.17179743</v>
      </c>
    </row>
    <row r="71" spans="5:11" ht="13.5">
      <c r="E71" s="166" t="s">
        <v>53</v>
      </c>
      <c r="F71" s="107">
        <f>FP205/100000000</f>
        <v>1.44300932</v>
      </c>
      <c r="G71" s="108">
        <f>FQ205/100000000</f>
        <v>0.012</v>
      </c>
      <c r="H71" s="108">
        <f>FS205/100000000</f>
        <v>0</v>
      </c>
      <c r="I71" s="134">
        <f>FU205/100000000</f>
        <v>0.0188317</v>
      </c>
      <c r="J71" s="167">
        <f>FV205/100000000</f>
        <v>0.13019814</v>
      </c>
      <c r="K71" s="167">
        <f>FX205/100000000</f>
        <v>0.14408773</v>
      </c>
    </row>
    <row r="72" spans="5:11" ht="13.5">
      <c r="E72" s="47" t="s">
        <v>54</v>
      </c>
      <c r="F72" s="168"/>
      <c r="G72" s="169">
        <f>FR205/100000000</f>
        <v>0.007</v>
      </c>
      <c r="H72" s="123">
        <f>FT205/100000000</f>
        <v>0.3525</v>
      </c>
      <c r="I72" s="170"/>
      <c r="J72" s="171">
        <f>FW205/100000000</f>
        <v>0.0877</v>
      </c>
      <c r="K72" s="171">
        <f>FY205/100000000</f>
        <v>0.0277097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201105</v>
      </c>
      <c r="F205" s="185">
        <v>58838</v>
      </c>
      <c r="G205" s="185">
        <v>72966</v>
      </c>
      <c r="H205" s="185">
        <v>7853</v>
      </c>
      <c r="I205" s="185">
        <v>1015</v>
      </c>
      <c r="J205" s="185">
        <v>1951</v>
      </c>
      <c r="K205" s="185">
        <v>336</v>
      </c>
      <c r="L205" s="185">
        <v>61</v>
      </c>
      <c r="M205" s="185">
        <v>3451</v>
      </c>
      <c r="N205" s="185">
        <v>4110</v>
      </c>
      <c r="O205" s="185">
        <v>387411.391241875</v>
      </c>
      <c r="P205" s="185">
        <v>23187734</v>
      </c>
      <c r="Q205" s="185">
        <v>0</v>
      </c>
      <c r="R205" s="185">
        <v>23187734</v>
      </c>
      <c r="S205" s="185">
        <v>412</v>
      </c>
      <c r="T205" s="185">
        <v>793</v>
      </c>
      <c r="U205" s="185">
        <v>148</v>
      </c>
      <c r="V205" s="185">
        <v>103</v>
      </c>
      <c r="W205" s="185">
        <v>5</v>
      </c>
      <c r="X205" s="185">
        <v>203</v>
      </c>
      <c r="Y205" s="185">
        <v>210</v>
      </c>
      <c r="Z205" s="185">
        <v>20418</v>
      </c>
      <c r="AA205" s="185">
        <v>38030</v>
      </c>
      <c r="AB205" s="185">
        <v>6646</v>
      </c>
      <c r="AC205" s="185">
        <v>3207</v>
      </c>
      <c r="AD205" s="185">
        <v>342</v>
      </c>
      <c r="AE205" s="185">
        <v>7251</v>
      </c>
      <c r="AF205" s="185">
        <v>1682</v>
      </c>
      <c r="AG205" s="185">
        <v>5346</v>
      </c>
      <c r="AH205" s="185">
        <v>7712</v>
      </c>
      <c r="AI205" s="185">
        <v>754</v>
      </c>
      <c r="AJ205" s="185">
        <v>419</v>
      </c>
      <c r="AK205" s="185">
        <v>71</v>
      </c>
      <c r="AL205" s="185">
        <v>1088</v>
      </c>
      <c r="AM205" s="185">
        <v>56</v>
      </c>
      <c r="AN205" s="185">
        <v>5007</v>
      </c>
      <c r="AO205" s="185">
        <v>9180</v>
      </c>
      <c r="AP205" s="185">
        <v>903</v>
      </c>
      <c r="AQ205" s="185">
        <v>1571</v>
      </c>
      <c r="AR205" s="185">
        <v>28</v>
      </c>
      <c r="AS205" s="185">
        <v>2890</v>
      </c>
      <c r="AT205" s="185">
        <v>2583</v>
      </c>
      <c r="AU205" s="185">
        <v>29093</v>
      </c>
      <c r="AV205" s="185">
        <v>60126</v>
      </c>
      <c r="AW205" s="185">
        <v>11324</v>
      </c>
      <c r="AX205" s="185">
        <v>6153</v>
      </c>
      <c r="AY205" s="185">
        <v>576</v>
      </c>
      <c r="AZ205" s="185">
        <v>13221</v>
      </c>
      <c r="BA205" s="185">
        <v>3119</v>
      </c>
      <c r="BB205" s="185">
        <v>11745</v>
      </c>
      <c r="BC205" s="185">
        <v>15359</v>
      </c>
      <c r="BD205" s="185">
        <v>1292</v>
      </c>
      <c r="BE205" s="185">
        <v>992</v>
      </c>
      <c r="BF205" s="185">
        <v>181</v>
      </c>
      <c r="BG205" s="185">
        <v>2443</v>
      </c>
      <c r="BH205" s="185">
        <v>136</v>
      </c>
      <c r="BI205" s="185">
        <v>192131270</v>
      </c>
      <c r="BJ205" s="185">
        <v>287398350</v>
      </c>
      <c r="BK205" s="185">
        <v>38852490</v>
      </c>
      <c r="BL205" s="185">
        <v>48966260</v>
      </c>
      <c r="BM205" s="185">
        <v>2033100</v>
      </c>
      <c r="BN205" s="185">
        <v>91961190</v>
      </c>
      <c r="BO205" s="185">
        <v>119411930</v>
      </c>
      <c r="BP205" s="185">
        <v>239485720</v>
      </c>
      <c r="BQ205" s="185">
        <v>410132780</v>
      </c>
      <c r="BR205" s="185">
        <v>56053510</v>
      </c>
      <c r="BS205" s="185">
        <v>49821490</v>
      </c>
      <c r="BT205" s="185">
        <v>4929030</v>
      </c>
      <c r="BU205" s="185">
        <v>106701330</v>
      </c>
      <c r="BV205" s="185">
        <v>26384150</v>
      </c>
      <c r="BW205" s="185">
        <v>87660620</v>
      </c>
      <c r="BX205" s="185">
        <v>93702600</v>
      </c>
      <c r="BY205" s="185">
        <v>7372550</v>
      </c>
      <c r="BZ205" s="185">
        <v>7731180</v>
      </c>
      <c r="CA205" s="185">
        <v>1454820</v>
      </c>
      <c r="CB205" s="185">
        <v>18383340</v>
      </c>
      <c r="CC205" s="185">
        <v>1578530</v>
      </c>
      <c r="CD205" s="185">
        <v>141876790</v>
      </c>
      <c r="CE205" s="185">
        <v>176969700</v>
      </c>
      <c r="CF205" s="185">
        <v>22155890</v>
      </c>
      <c r="CG205" s="185">
        <v>25614860</v>
      </c>
      <c r="CH205" s="185">
        <v>2532680</v>
      </c>
      <c r="CI205" s="185">
        <v>56732040</v>
      </c>
      <c r="CJ205" s="185">
        <v>7150290</v>
      </c>
      <c r="CK205" s="185">
        <v>107600</v>
      </c>
      <c r="CL205" s="185">
        <v>1456500</v>
      </c>
      <c r="CM205" s="185">
        <v>23850</v>
      </c>
      <c r="CN205" s="185">
        <v>260550</v>
      </c>
      <c r="CO205" s="185">
        <v>0</v>
      </c>
      <c r="CP205" s="185">
        <v>394450</v>
      </c>
      <c r="CQ205" s="185">
        <v>104000</v>
      </c>
      <c r="CR205" s="185">
        <v>7477492</v>
      </c>
      <c r="CS205" s="185">
        <v>14737140</v>
      </c>
      <c r="CT205" s="185">
        <v>994704</v>
      </c>
      <c r="CU205" s="185">
        <v>2749254</v>
      </c>
      <c r="CV205" s="185">
        <v>25574</v>
      </c>
      <c r="CW205" s="185">
        <v>4976782</v>
      </c>
      <c r="CX205" s="185">
        <v>4170648</v>
      </c>
      <c r="CY205" s="185">
        <v>3541646.7717336</v>
      </c>
      <c r="CZ205" s="185">
        <v>6971273.53050471</v>
      </c>
      <c r="DA205" s="185">
        <v>665453.227254828</v>
      </c>
      <c r="DB205" s="185">
        <v>222050.883496342</v>
      </c>
      <c r="DC205" s="185">
        <v>26132.4108937802</v>
      </c>
      <c r="DD205" s="185">
        <v>577768.24588055</v>
      </c>
      <c r="DE205" s="185">
        <v>1066413</v>
      </c>
      <c r="DF205" s="185">
        <v>165850156</v>
      </c>
      <c r="DG205" s="185">
        <v>239419905</v>
      </c>
      <c r="DH205" s="185">
        <v>32671644</v>
      </c>
      <c r="DI205" s="185">
        <v>45308871</v>
      </c>
      <c r="DJ205" s="185">
        <v>1878650</v>
      </c>
      <c r="DK205" s="185">
        <v>82354533</v>
      </c>
      <c r="DL205" s="185">
        <v>119411930</v>
      </c>
      <c r="DM205" s="185">
        <v>171697050</v>
      </c>
      <c r="DN205" s="185">
        <v>308903479</v>
      </c>
      <c r="DO205" s="185">
        <v>44931208</v>
      </c>
      <c r="DP205" s="185">
        <v>40866625</v>
      </c>
      <c r="DQ205" s="185">
        <v>3481452</v>
      </c>
      <c r="DR205" s="185">
        <v>82222232</v>
      </c>
      <c r="DS205" s="185">
        <v>26320181</v>
      </c>
      <c r="DT205" s="185">
        <v>62426362</v>
      </c>
      <c r="DU205" s="185">
        <v>67560562</v>
      </c>
      <c r="DV205" s="185">
        <v>5932770</v>
      </c>
      <c r="DW205" s="185">
        <v>6140319</v>
      </c>
      <c r="DX205" s="185">
        <v>1019340</v>
      </c>
      <c r="DY205" s="185">
        <v>13725876</v>
      </c>
      <c r="DZ205" s="185">
        <v>1578530</v>
      </c>
      <c r="EA205" s="185">
        <v>102237868</v>
      </c>
      <c r="EB205" s="185">
        <v>129311701</v>
      </c>
      <c r="EC205" s="185">
        <v>17781942</v>
      </c>
      <c r="ED205" s="185">
        <v>20501685</v>
      </c>
      <c r="EE205" s="185">
        <v>1788110</v>
      </c>
      <c r="EF205" s="185">
        <v>42729448</v>
      </c>
      <c r="EG205" s="185">
        <v>7150290</v>
      </c>
      <c r="EH205" s="185">
        <v>75320</v>
      </c>
      <c r="EI205" s="185">
        <v>1028040</v>
      </c>
      <c r="EJ205" s="185">
        <v>19080</v>
      </c>
      <c r="EK205" s="185">
        <v>231680</v>
      </c>
      <c r="EL205" s="185">
        <v>0</v>
      </c>
      <c r="EM205" s="185">
        <v>325410</v>
      </c>
      <c r="EN205" s="185">
        <v>104000</v>
      </c>
      <c r="EO205" s="185">
        <v>4765172</v>
      </c>
      <c r="EP205" s="185">
        <v>9205560</v>
      </c>
      <c r="EQ205" s="185">
        <v>593264</v>
      </c>
      <c r="ER205" s="185">
        <v>1727134</v>
      </c>
      <c r="ES205" s="185">
        <v>19594</v>
      </c>
      <c r="ET205" s="185">
        <v>3185762</v>
      </c>
      <c r="EU205" s="185">
        <v>4169320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6090292</v>
      </c>
      <c r="FC205" s="185">
        <v>5206751</v>
      </c>
      <c r="FD205" s="185">
        <v>0</v>
      </c>
      <c r="FE205" s="185">
        <v>0</v>
      </c>
      <c r="FF205" s="185">
        <v>0</v>
      </c>
      <c r="FG205" s="185">
        <v>1463909</v>
      </c>
      <c r="FH205" s="185">
        <v>3329017</v>
      </c>
      <c r="FI205" s="185">
        <v>2479152.74021352</v>
      </c>
      <c r="FJ205" s="185">
        <v>4946436.79407878</v>
      </c>
      <c r="FK205" s="185">
        <v>532362.581803862</v>
      </c>
      <c r="FL205" s="185">
        <v>175027.465707696</v>
      </c>
      <c r="FM205" s="185">
        <v>18292.6876256461</v>
      </c>
      <c r="FN205" s="185">
        <v>424029.619376641</v>
      </c>
      <c r="FO205" s="185">
        <v>1066413</v>
      </c>
      <c r="FP205" s="185">
        <v>144300932</v>
      </c>
      <c r="FQ205" s="185">
        <v>1200000</v>
      </c>
      <c r="FR205" s="185">
        <v>700000</v>
      </c>
      <c r="FS205" s="185">
        <v>0</v>
      </c>
      <c r="FT205" s="185">
        <v>35250000</v>
      </c>
      <c r="FU205" s="185">
        <v>1883170</v>
      </c>
      <c r="FV205" s="185">
        <v>13019814</v>
      </c>
      <c r="FW205" s="185">
        <v>8770000</v>
      </c>
      <c r="FX205" s="185">
        <v>14408773</v>
      </c>
      <c r="FY205" s="185">
        <v>2770970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船員保険事業月報【平成23年6月】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13.387</v>
      </c>
      <c r="G7" s="68">
        <f>SUM(G8:G9)</f>
        <v>13.0916</v>
      </c>
      <c r="H7" s="69">
        <f>H9</f>
        <v>0.7898</v>
      </c>
      <c r="I7" s="68">
        <f>SUM(I8:I9)</f>
        <v>0.2954</v>
      </c>
      <c r="J7" s="68">
        <f>SUM(J8:J9)</f>
        <v>0.0405</v>
      </c>
      <c r="K7" s="68">
        <f>SUM(K8:K9)</f>
        <v>0.7509</v>
      </c>
    </row>
    <row r="8" spans="5:11" ht="13.5">
      <c r="E8" s="70" t="s">
        <v>53</v>
      </c>
      <c r="F8" s="71">
        <f>SUM(G8,I8)</f>
        <v>5.9526</v>
      </c>
      <c r="G8" s="72">
        <f>F205/10000</f>
        <v>5.8514</v>
      </c>
      <c r="H8" s="73"/>
      <c r="I8" s="71">
        <f>I205/10000</f>
        <v>0.1012</v>
      </c>
      <c r="J8" s="74">
        <f>K205/10000</f>
        <v>0.0341</v>
      </c>
      <c r="K8" s="74">
        <f>M205/10000</f>
        <v>0.3427</v>
      </c>
    </row>
    <row r="9" spans="5:11" ht="13.5">
      <c r="E9" s="65" t="s">
        <v>54</v>
      </c>
      <c r="F9" s="75">
        <f>SUM(G9,I9)</f>
        <v>7.4344</v>
      </c>
      <c r="G9" s="76">
        <f>G205/10000</f>
        <v>7.2402</v>
      </c>
      <c r="H9" s="77">
        <f>H205/10000</f>
        <v>0.7898</v>
      </c>
      <c r="I9" s="78">
        <f>J205/10000</f>
        <v>0.1942</v>
      </c>
      <c r="J9" s="77">
        <f>L205/10000</f>
        <v>0.0064</v>
      </c>
      <c r="K9" s="77">
        <f>N205/10000</f>
        <v>0.4082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386606.760071229</v>
      </c>
      <c r="F12" s="230"/>
      <c r="G12" s="229">
        <f>P205/100000</f>
        <v>230.13154</v>
      </c>
      <c r="H12" s="230"/>
      <c r="I12" s="229">
        <f>Q205/100000</f>
        <v>0</v>
      </c>
      <c r="J12" s="230"/>
      <c r="K12" s="229">
        <f>R205/100000</f>
        <v>230.13154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7.974200000000001</v>
      </c>
      <c r="G19" s="91">
        <f aca="true" t="shared" si="0" ref="G19:M19">SUM(G20,G24,G27)</f>
        <v>0.1588</v>
      </c>
      <c r="H19" s="91">
        <f t="shared" si="0"/>
        <v>6.3585</v>
      </c>
      <c r="I19" s="92">
        <f t="shared" si="0"/>
        <v>1.4568999999999999</v>
      </c>
      <c r="J19" s="93">
        <f t="shared" si="0"/>
        <v>15.2241</v>
      </c>
      <c r="K19" s="94">
        <f t="shared" si="0"/>
        <v>1.9398</v>
      </c>
      <c r="L19" s="94">
        <f t="shared" si="0"/>
        <v>10.116999999999999</v>
      </c>
      <c r="M19" s="95">
        <f t="shared" si="0"/>
        <v>3.1673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7.416500000000001</v>
      </c>
      <c r="G20" s="101">
        <f t="shared" si="1"/>
        <v>0.1245</v>
      </c>
      <c r="H20" s="101">
        <f t="shared" si="1"/>
        <v>5.8794</v>
      </c>
      <c r="I20" s="101">
        <f t="shared" si="1"/>
        <v>1.4125999999999999</v>
      </c>
      <c r="J20" s="100">
        <f t="shared" si="1"/>
        <v>13.7279</v>
      </c>
      <c r="K20" s="101">
        <f t="shared" si="1"/>
        <v>1.5078</v>
      </c>
      <c r="L20" s="101">
        <f t="shared" si="1"/>
        <v>9.1632</v>
      </c>
      <c r="M20" s="102">
        <f t="shared" si="1"/>
        <v>3.0568999999999997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2.5542000000000002</v>
      </c>
      <c r="G21" s="108">
        <f>S205/10000</f>
        <v>0.0427</v>
      </c>
      <c r="H21" s="108">
        <f>Z205/10000</f>
        <v>1.966</v>
      </c>
      <c r="I21" s="102">
        <f>AG205/10000</f>
        <v>0.5455</v>
      </c>
      <c r="J21" s="107">
        <f aca="true" t="shared" si="3" ref="J21:J26">SUM(K21:M21)</f>
        <v>4.6439</v>
      </c>
      <c r="K21" s="108">
        <f>AN205/10000</f>
        <v>0.5159</v>
      </c>
      <c r="L21" s="101">
        <f>AU205/10000</f>
        <v>2.8598</v>
      </c>
      <c r="M21" s="109">
        <f>BB205/10000</f>
        <v>1.2682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4.8623</v>
      </c>
      <c r="G22" s="101">
        <f>T205/10000</f>
        <v>0.0818</v>
      </c>
      <c r="H22" s="101">
        <f>AA205/10000</f>
        <v>3.9134</v>
      </c>
      <c r="I22" s="109">
        <f>AH205/10000</f>
        <v>0.8671</v>
      </c>
      <c r="J22" s="107">
        <f t="shared" si="3"/>
        <v>9.084</v>
      </c>
      <c r="K22" s="101">
        <f>AO205/10000</f>
        <v>0.9919</v>
      </c>
      <c r="L22" s="108">
        <f>AV205/10000</f>
        <v>6.3034</v>
      </c>
      <c r="M22" s="102">
        <f>BC205/10000</f>
        <v>1.7887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0.8041</v>
      </c>
      <c r="G23" s="101">
        <f>U205/10000</f>
        <v>0.0127</v>
      </c>
      <c r="H23" s="108">
        <f>AB205/10000</f>
        <v>0.698</v>
      </c>
      <c r="I23" s="102">
        <f>AI205/10000</f>
        <v>0.0934</v>
      </c>
      <c r="J23" s="107">
        <f t="shared" si="3"/>
        <v>1.4373</v>
      </c>
      <c r="K23" s="108">
        <f>AP205/10000</f>
        <v>0.0807</v>
      </c>
      <c r="L23" s="108">
        <f>AW205/10000</f>
        <v>1.19</v>
      </c>
      <c r="M23" s="109">
        <f>BD205/10000</f>
        <v>0.1666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0.3717</v>
      </c>
      <c r="G24" s="101">
        <f>V205/10000</f>
        <v>0.0107</v>
      </c>
      <c r="H24" s="101">
        <f>AC205/10000</f>
        <v>0.3223</v>
      </c>
      <c r="I24" s="109">
        <f>AJ205/10000</f>
        <v>0.0387</v>
      </c>
      <c r="J24" s="107">
        <f t="shared" si="3"/>
        <v>0.8947999999999999</v>
      </c>
      <c r="K24" s="101">
        <f>AQ205/10000</f>
        <v>0.1506</v>
      </c>
      <c r="L24" s="101">
        <f>AX205/10000</f>
        <v>0.6482</v>
      </c>
      <c r="M24" s="102">
        <f>BE205/10000</f>
        <v>0.096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0.0365</v>
      </c>
      <c r="G25" s="108">
        <f>W205/10000</f>
        <v>0.0007</v>
      </c>
      <c r="H25" s="108">
        <f>AD205/10000</f>
        <v>0.031</v>
      </c>
      <c r="I25" s="102">
        <f>AK205/10000</f>
        <v>0.0048</v>
      </c>
      <c r="J25" s="107">
        <f t="shared" si="3"/>
        <v>0.0762</v>
      </c>
      <c r="K25" s="108">
        <f>AR205/10000</f>
        <v>0.006</v>
      </c>
      <c r="L25" s="101">
        <f>AY205/10000</f>
        <v>0.0567</v>
      </c>
      <c r="M25" s="102">
        <f>BF205/10000</f>
        <v>0.0135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0.8581</v>
      </c>
      <c r="G26" s="118">
        <f>X205/10000</f>
        <v>0.0203</v>
      </c>
      <c r="H26" s="101">
        <f>AE205/10000</f>
        <v>0.7307</v>
      </c>
      <c r="I26" s="109">
        <f>AL205/10000</f>
        <v>0.1071</v>
      </c>
      <c r="J26" s="100">
        <f t="shared" si="3"/>
        <v>1.9317000000000002</v>
      </c>
      <c r="K26" s="101">
        <f>AS205/10000</f>
        <v>0.2896</v>
      </c>
      <c r="L26" s="101">
        <f>AZ205/10000</f>
        <v>1.3827</v>
      </c>
      <c r="M26" s="109">
        <f>BG205/10000</f>
        <v>0.2594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0.186</v>
      </c>
      <c r="G27" s="123">
        <f>Y205/10000</f>
        <v>0.0236</v>
      </c>
      <c r="H27" s="123">
        <f>AF205/10000</f>
        <v>0.1568</v>
      </c>
      <c r="I27" s="124">
        <f>AM205/10000</f>
        <v>0.0056</v>
      </c>
      <c r="J27" s="122">
        <f>SUM(K27:M27)</f>
        <v>0.6013999999999999</v>
      </c>
      <c r="K27" s="123">
        <f>AT205/10000</f>
        <v>0.2814</v>
      </c>
      <c r="L27" s="123">
        <f>BA205/10000</f>
        <v>0.3056</v>
      </c>
      <c r="M27" s="124">
        <f>BH205/10000</f>
        <v>0.0144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20.5346325</v>
      </c>
      <c r="G34" s="94">
        <f t="shared" si="4"/>
        <v>7.1388015000000005</v>
      </c>
      <c r="H34" s="94">
        <f t="shared" si="4"/>
        <v>7.3665137000000005</v>
      </c>
      <c r="I34" s="94">
        <f t="shared" si="4"/>
        <v>2.1277345</v>
      </c>
      <c r="J34" s="94">
        <f t="shared" si="4"/>
        <v>3.4674372000000004</v>
      </c>
      <c r="K34" s="94">
        <f t="shared" si="4"/>
        <v>0.0176195</v>
      </c>
      <c r="L34" s="94">
        <f t="shared" si="4"/>
        <v>0.30969233</v>
      </c>
      <c r="M34" s="95">
        <f>ROUND((CY205+CZ205+DB205+DE205)/100000000,8)</f>
        <v>0.10683377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17.61919045</v>
      </c>
      <c r="G35" s="131">
        <f t="shared" si="5"/>
        <v>5.4939581</v>
      </c>
      <c r="H35" s="131">
        <f t="shared" si="5"/>
        <v>6.604895600000001</v>
      </c>
      <c r="I35" s="131">
        <f t="shared" si="5"/>
        <v>2.0356972</v>
      </c>
      <c r="J35" s="108">
        <f t="shared" si="5"/>
        <v>3.1314298000000003</v>
      </c>
      <c r="K35" s="132">
        <f t="shared" si="5"/>
        <v>0.01414</v>
      </c>
      <c r="L35" s="132">
        <f t="shared" si="5"/>
        <v>0.23837012000000002</v>
      </c>
      <c r="M35" s="102">
        <f>ROUND((CY205+CZ205)/100000000,8)</f>
        <v>0.10069963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6.922269640000001</v>
      </c>
      <c r="G36" s="101">
        <f>BI205/100000000</f>
        <v>2.1565477</v>
      </c>
      <c r="H36" s="101">
        <f>BP205/100000000</f>
        <v>2.3734685</v>
      </c>
      <c r="I36" s="133">
        <f>BW205/100000000</f>
        <v>0.9523082</v>
      </c>
      <c r="J36" s="101">
        <f>CD205/100000000</f>
        <v>1.3231322</v>
      </c>
      <c r="K36" s="101">
        <f>CK205/100000000</f>
        <v>0.0010105</v>
      </c>
      <c r="L36" s="133">
        <f>CR205/100000000</f>
        <v>0.07753906</v>
      </c>
      <c r="M36" s="134">
        <f>ROUND(CY205/100000000,8)</f>
        <v>0.03826348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10.69692081</v>
      </c>
      <c r="G37" s="108">
        <f>BJ205/100000000</f>
        <v>3.3374104</v>
      </c>
      <c r="H37" s="108">
        <f>BQ205/100000000</f>
        <v>4.2314271</v>
      </c>
      <c r="I37" s="133">
        <f>BX205/100000000</f>
        <v>1.083389</v>
      </c>
      <c r="J37" s="108">
        <f>CE205/100000000</f>
        <v>1.8082976</v>
      </c>
      <c r="K37" s="101">
        <f>CL205/100000000</f>
        <v>0.0131295</v>
      </c>
      <c r="L37" s="133">
        <f>CS205/100000000</f>
        <v>0.16083106</v>
      </c>
      <c r="M37" s="135">
        <f>ROUND((CY205+CZ205)/100000000,8)-ROUND(CY205/100000000,8)</f>
        <v>0.062436149999999996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1.3081397399999999</v>
      </c>
      <c r="G38" s="101">
        <f>BK205/100000000</f>
        <v>0.4129887</v>
      </c>
      <c r="H38" s="101">
        <f>BR205/100000000</f>
        <v>0.5679951</v>
      </c>
      <c r="I38" s="131">
        <f>BY205/100000000</f>
        <v>0.0918309</v>
      </c>
      <c r="J38" s="101">
        <f>CF205/100000000</f>
        <v>0.2199183</v>
      </c>
      <c r="K38" s="108">
        <f>CM205/100000000</f>
        <v>0.0003285</v>
      </c>
      <c r="L38" s="131">
        <f>CT205/100000000</f>
        <v>0.00903634</v>
      </c>
      <c r="M38" s="134">
        <f>ROUND(DA205/100000000,8)</f>
        <v>0.0060419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1.42584887</v>
      </c>
      <c r="G39" s="108">
        <f>BL205/100000000</f>
        <v>0.553577</v>
      </c>
      <c r="H39" s="108">
        <f>BS205/100000000</f>
        <v>0.5027183</v>
      </c>
      <c r="I39" s="133">
        <f>BZ205/100000000</f>
        <v>0.0786241</v>
      </c>
      <c r="J39" s="108">
        <f>CG205/100000000</f>
        <v>0.2610727</v>
      </c>
      <c r="K39" s="101">
        <f>CN205/100000000</f>
        <v>0.001902</v>
      </c>
      <c r="L39" s="133">
        <f>CU205/100000000</f>
        <v>0.02585524</v>
      </c>
      <c r="M39" s="135">
        <f>ROUND((CY205+CZ205+DB205+DE205)/100000000,8)-ROUND((CY205+CZ205+DE205)/100000000,8)</f>
        <v>0.0020995299999999884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0.12113744000000001</v>
      </c>
      <c r="G40" s="108">
        <f>BM205/100000000</f>
        <v>0.0355318</v>
      </c>
      <c r="H40" s="108">
        <f>BT205/100000000</f>
        <v>0.0466956</v>
      </c>
      <c r="I40" s="131">
        <f>CA205/100000000</f>
        <v>0.0121755</v>
      </c>
      <c r="J40" s="108">
        <f>CH205/100000000</f>
        <v>0.0254103</v>
      </c>
      <c r="K40" s="108">
        <f>CO205/100000000</f>
        <v>0</v>
      </c>
      <c r="L40" s="131">
        <f>CV205/100000000</f>
        <v>0.0010453</v>
      </c>
      <c r="M40" s="134">
        <f>ROUND(DC205/100000000,8)</f>
        <v>0.00027894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2.96804417</v>
      </c>
      <c r="G41" s="101">
        <f>BN205/100000000</f>
        <v>1.0578306</v>
      </c>
      <c r="H41" s="101">
        <f>BU205/100000000</f>
        <v>1.0872558</v>
      </c>
      <c r="I41" s="133">
        <f>CB205/100000000</f>
        <v>0.2001974</v>
      </c>
      <c r="J41" s="101">
        <f>CI205/100000000</f>
        <v>0.5641591</v>
      </c>
      <c r="K41" s="101">
        <f>CP205/100000000</f>
        <v>0.003147</v>
      </c>
      <c r="L41" s="133">
        <f>CW205/100000000</f>
        <v>0.04990458</v>
      </c>
      <c r="M41" s="135">
        <f>ROUND(DD205/100000000,8)</f>
        <v>0.00554969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1.4895931800000002</v>
      </c>
      <c r="G42" s="123">
        <f>BO205/100000000</f>
        <v>1.0912664</v>
      </c>
      <c r="H42" s="123">
        <f>BV205/100000000</f>
        <v>0.2588998</v>
      </c>
      <c r="I42" s="136">
        <f>CC205/100000000</f>
        <v>0.0134132</v>
      </c>
      <c r="J42" s="123">
        <f>CJ205/100000000</f>
        <v>0.0749347</v>
      </c>
      <c r="K42" s="123">
        <f>CQ205/100000000</f>
        <v>0.0015775</v>
      </c>
      <c r="L42" s="136">
        <f>CX205/100000000</f>
        <v>0.04546697</v>
      </c>
      <c r="M42" s="137">
        <f>DE205/100000000</f>
        <v>0.00403461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16.201770730000003</v>
      </c>
      <c r="G51" s="94">
        <f t="shared" si="7"/>
        <v>6.30800067</v>
      </c>
      <c r="H51" s="94">
        <f t="shared" si="7"/>
        <v>5.56676761</v>
      </c>
      <c r="I51" s="94">
        <f t="shared" si="7"/>
        <v>1.54302795</v>
      </c>
      <c r="J51" s="94">
        <f t="shared" si="7"/>
        <v>2.56091854</v>
      </c>
      <c r="K51" s="94">
        <f t="shared" si="7"/>
        <v>0.013207400000000001</v>
      </c>
      <c r="L51" s="95">
        <f>ROUND((EO205+EP205+ER205+EU205)/100000000,8)</f>
        <v>0.20984856</v>
      </c>
      <c r="M51" s="90">
        <f>SUM(M52,M56)</f>
        <v>0</v>
      </c>
      <c r="N51" s="94">
        <f>SUM(N52,N56)</f>
        <v>0.19216508999999998</v>
      </c>
      <c r="O51" s="149">
        <f>FH205/100000000</f>
        <v>0.05826392</v>
      </c>
      <c r="P51" s="150">
        <f>ROUND((FI205+FJ205+FL205+FO205)/100000000,8)</f>
        <v>0.07678027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13.502905600000002</v>
      </c>
      <c r="G52" s="108">
        <f t="shared" si="8"/>
        <v>4.70437864</v>
      </c>
      <c r="H52" s="108">
        <f t="shared" si="8"/>
        <v>4.89688017</v>
      </c>
      <c r="I52" s="108">
        <f t="shared" si="8"/>
        <v>1.46634684</v>
      </c>
      <c r="J52" s="108">
        <f t="shared" si="8"/>
        <v>2.27728953</v>
      </c>
      <c r="K52" s="108">
        <f t="shared" si="8"/>
        <v>0.0099679</v>
      </c>
      <c r="L52" s="102">
        <f>ROUND((EO205+EP205)/100000000,8)</f>
        <v>0.14804252</v>
      </c>
      <c r="M52" s="151">
        <f t="shared" si="8"/>
        <v>0</v>
      </c>
      <c r="N52" s="108">
        <f t="shared" si="8"/>
        <v>0.19216508999999998</v>
      </c>
      <c r="O52" s="252"/>
      <c r="P52" s="134">
        <f>ROUND((FI205+FJ205)/100000000,8)</f>
        <v>0.07109393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5.28292876</v>
      </c>
      <c r="G53" s="108">
        <f>DF205/100000000</f>
        <v>1.8960651</v>
      </c>
      <c r="H53" s="108">
        <f>DM205/100000000</f>
        <v>1.70473546</v>
      </c>
      <c r="I53" s="108">
        <f>DT205/100000000</f>
        <v>0.67931156</v>
      </c>
      <c r="J53" s="108">
        <f>EA205/100000000</f>
        <v>0.95304883</v>
      </c>
      <c r="K53" s="108">
        <f>EH205/100000000</f>
        <v>0.00070735</v>
      </c>
      <c r="L53" s="102">
        <f>ROUND(EO205/100000000,8)</f>
        <v>0.04906046</v>
      </c>
      <c r="M53" s="107">
        <f>EV205/100000000</f>
        <v>0</v>
      </c>
      <c r="N53" s="152">
        <f>FB205/100000000</f>
        <v>0.0975906</v>
      </c>
      <c r="O53" s="253"/>
      <c r="P53" s="102">
        <f>ROUND(FI205/100000000,8)</f>
        <v>0.02678443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8.219976840000001</v>
      </c>
      <c r="G54" s="108">
        <f>DG205/100000000</f>
        <v>2.80831354</v>
      </c>
      <c r="H54" s="108">
        <f>DN205/100000000</f>
        <v>3.19214471</v>
      </c>
      <c r="I54" s="108">
        <f>DU205/100000000</f>
        <v>0.78703528</v>
      </c>
      <c r="J54" s="108">
        <f>EB205/100000000</f>
        <v>1.3242407</v>
      </c>
      <c r="K54" s="108">
        <f>EI205/100000000</f>
        <v>0.00926055</v>
      </c>
      <c r="L54" s="102">
        <f>ROUND((EO205+EP205)/100000000,8)-ROUND(EO205/100000000,8)</f>
        <v>0.09898206000000001</v>
      </c>
      <c r="M54" s="107">
        <f>EW205/100000000</f>
        <v>0</v>
      </c>
      <c r="N54" s="152">
        <f>FC205/100000000</f>
        <v>0.09457449</v>
      </c>
      <c r="O54" s="253"/>
      <c r="P54" s="102">
        <f>ROUND((FI205+FJ205)/100000000,8)-ROUND(FI205/100000000,8)</f>
        <v>0.0443095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1.0656091900000002</v>
      </c>
      <c r="G55" s="108">
        <f>DH205/100000000</f>
        <v>0.35313463</v>
      </c>
      <c r="H55" s="108">
        <f>DO205/100000000</f>
        <v>0.45621844</v>
      </c>
      <c r="I55" s="108">
        <f>DV205/100000000</f>
        <v>0.0738124</v>
      </c>
      <c r="J55" s="108">
        <f>EC205/100000000</f>
        <v>0.17680018</v>
      </c>
      <c r="K55" s="108">
        <f>EJ205/100000000</f>
        <v>0.0002628</v>
      </c>
      <c r="L55" s="102">
        <f>ROUND(EQ205/100000000,8)</f>
        <v>0.00538074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0.00483352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1.21382003</v>
      </c>
      <c r="G56" s="108">
        <f>DI205/100000000</f>
        <v>0.51235563</v>
      </c>
      <c r="H56" s="108">
        <f>DP205/100000000</f>
        <v>0.41141554</v>
      </c>
      <c r="I56" s="108">
        <f>DW205/100000000</f>
        <v>0.06326791</v>
      </c>
      <c r="J56" s="108">
        <f>ED205/100000000</f>
        <v>0.20869431</v>
      </c>
      <c r="K56" s="108">
        <f>EK205/100000000</f>
        <v>0.001662</v>
      </c>
      <c r="L56" s="102">
        <f>ROUND((EO205+EP205+ER205+EU205)/100000000,8)-ROUND((EO205+EP205+EU205)/100000000,8)</f>
        <v>0.01642463999999999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0.001651730000000004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0.09080486000000002</v>
      </c>
      <c r="G57" s="108">
        <f>DJ205/100000000</f>
        <v>0.03056495</v>
      </c>
      <c r="H57" s="108">
        <f>DQ205/100000000</f>
        <v>0.03287703</v>
      </c>
      <c r="I57" s="108">
        <f>DX205/100000000</f>
        <v>0.00858</v>
      </c>
      <c r="J57" s="108">
        <f>EE205/100000000</f>
        <v>0.01802358</v>
      </c>
      <c r="K57" s="108">
        <f>EL205/100000000</f>
        <v>0</v>
      </c>
      <c r="L57" s="102">
        <f>ROUND(ES205/100000000,8)</f>
        <v>0.0007593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0.00019526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2.3980424499999997</v>
      </c>
      <c r="G58" s="101">
        <f>DK205/100000000</f>
        <v>0.94960726</v>
      </c>
      <c r="H58" s="101">
        <f>DR205/100000000</f>
        <v>0.83850549</v>
      </c>
      <c r="I58" s="101">
        <f>DY205/100000000</f>
        <v>0.15078968</v>
      </c>
      <c r="J58" s="101">
        <f>EF205/100000000</f>
        <v>0.42500744</v>
      </c>
      <c r="K58" s="101">
        <f>EM205/100000000</f>
        <v>0.0025335</v>
      </c>
      <c r="L58" s="109">
        <f>ROUND(ET205/100000000,8)</f>
        <v>0.03159908</v>
      </c>
      <c r="M58" s="100">
        <f>FA205/100000000</f>
        <v>0</v>
      </c>
      <c r="N58" s="153">
        <f>FG205/100000000</f>
        <v>0.03398079</v>
      </c>
      <c r="O58" s="253"/>
      <c r="P58" s="109">
        <f>ROUND(FN205/100000000,8)</f>
        <v>0.00406684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1.4850451</v>
      </c>
      <c r="G59" s="123">
        <f>DL205/100000000</f>
        <v>1.0912664</v>
      </c>
      <c r="H59" s="123">
        <f>DS205/100000000</f>
        <v>0.2584719</v>
      </c>
      <c r="I59" s="123">
        <f>DZ205/100000000</f>
        <v>0.0134132</v>
      </c>
      <c r="J59" s="123">
        <f>EG205/100000000</f>
        <v>0.0749347</v>
      </c>
      <c r="K59" s="123">
        <f>EN205/100000000</f>
        <v>0.0015775</v>
      </c>
      <c r="L59" s="124">
        <f>EU205/100000000</f>
        <v>0.0453814</v>
      </c>
      <c r="M59" s="154"/>
      <c r="N59" s="155"/>
      <c r="O59" s="156"/>
      <c r="P59" s="124">
        <f>FO205/100000000</f>
        <v>0.00403461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1.52157421</v>
      </c>
      <c r="G70" s="94">
        <f>SUM(G71:G72)</f>
        <v>0.018</v>
      </c>
      <c r="H70" s="94">
        <f>SUM(H71:H72)</f>
        <v>0.4317</v>
      </c>
      <c r="I70" s="95">
        <f>I71</f>
        <v>0.00606143</v>
      </c>
      <c r="J70" s="165">
        <f>SUM(J71:J72)</f>
        <v>0.1935311</v>
      </c>
      <c r="K70" s="165">
        <f>SUM(K71:K72)</f>
        <v>0.08552296000000001</v>
      </c>
    </row>
    <row r="71" spans="5:11" ht="13.5">
      <c r="E71" s="166" t="s">
        <v>53</v>
      </c>
      <c r="F71" s="107">
        <f>FP205/100000000</f>
        <v>1.52157421</v>
      </c>
      <c r="G71" s="108">
        <f>FQ205/100000000</f>
        <v>0.009</v>
      </c>
      <c r="H71" s="108">
        <f>FS205/100000000</f>
        <v>0.0042</v>
      </c>
      <c r="I71" s="134">
        <f>FU205/100000000</f>
        <v>0.00606143</v>
      </c>
      <c r="J71" s="167">
        <f>FV205/100000000</f>
        <v>0.1082551</v>
      </c>
      <c r="K71" s="167">
        <f>FX205/100000000</f>
        <v>0.06778496</v>
      </c>
    </row>
    <row r="72" spans="5:11" ht="13.5">
      <c r="E72" s="47" t="s">
        <v>54</v>
      </c>
      <c r="F72" s="168"/>
      <c r="G72" s="169">
        <f>FR205/100000000</f>
        <v>0.009</v>
      </c>
      <c r="H72" s="123">
        <f>FT205/100000000</f>
        <v>0.4275</v>
      </c>
      <c r="I72" s="170"/>
      <c r="J72" s="171">
        <f>FW205/100000000</f>
        <v>0.085276</v>
      </c>
      <c r="K72" s="171">
        <f>FY205/100000000</f>
        <v>0.017738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201106</v>
      </c>
      <c r="F205" s="185">
        <v>58514</v>
      </c>
      <c r="G205" s="185">
        <v>72402</v>
      </c>
      <c r="H205" s="185">
        <v>7898</v>
      </c>
      <c r="I205" s="185">
        <v>1012</v>
      </c>
      <c r="J205" s="185">
        <v>1942</v>
      </c>
      <c r="K205" s="185">
        <v>341</v>
      </c>
      <c r="L205" s="185">
        <v>64</v>
      </c>
      <c r="M205" s="185">
        <v>3427</v>
      </c>
      <c r="N205" s="185">
        <v>4082</v>
      </c>
      <c r="O205" s="185">
        <v>386606.760071229</v>
      </c>
      <c r="P205" s="185">
        <v>23013154</v>
      </c>
      <c r="Q205" s="185">
        <v>0</v>
      </c>
      <c r="R205" s="185">
        <v>23013154</v>
      </c>
      <c r="S205" s="185">
        <v>427</v>
      </c>
      <c r="T205" s="185">
        <v>818</v>
      </c>
      <c r="U205" s="185">
        <v>127</v>
      </c>
      <c r="V205" s="185">
        <v>107</v>
      </c>
      <c r="W205" s="185">
        <v>7</v>
      </c>
      <c r="X205" s="185">
        <v>203</v>
      </c>
      <c r="Y205" s="185">
        <v>236</v>
      </c>
      <c r="Z205" s="185">
        <v>19660</v>
      </c>
      <c r="AA205" s="185">
        <v>39134</v>
      </c>
      <c r="AB205" s="185">
        <v>6980</v>
      </c>
      <c r="AC205" s="185">
        <v>3223</v>
      </c>
      <c r="AD205" s="185">
        <v>310</v>
      </c>
      <c r="AE205" s="185">
        <v>7307</v>
      </c>
      <c r="AF205" s="185">
        <v>1568</v>
      </c>
      <c r="AG205" s="185">
        <v>5455</v>
      </c>
      <c r="AH205" s="185">
        <v>8671</v>
      </c>
      <c r="AI205" s="185">
        <v>934</v>
      </c>
      <c r="AJ205" s="185">
        <v>387</v>
      </c>
      <c r="AK205" s="185">
        <v>48</v>
      </c>
      <c r="AL205" s="185">
        <v>1071</v>
      </c>
      <c r="AM205" s="185">
        <v>56</v>
      </c>
      <c r="AN205" s="185">
        <v>5159</v>
      </c>
      <c r="AO205" s="185">
        <v>9919</v>
      </c>
      <c r="AP205" s="185">
        <v>807</v>
      </c>
      <c r="AQ205" s="185">
        <v>1506</v>
      </c>
      <c r="AR205" s="185">
        <v>60</v>
      </c>
      <c r="AS205" s="185">
        <v>2896</v>
      </c>
      <c r="AT205" s="185">
        <v>2814</v>
      </c>
      <c r="AU205" s="185">
        <v>28598</v>
      </c>
      <c r="AV205" s="185">
        <v>63034</v>
      </c>
      <c r="AW205" s="185">
        <v>11900</v>
      </c>
      <c r="AX205" s="185">
        <v>6482</v>
      </c>
      <c r="AY205" s="185">
        <v>567</v>
      </c>
      <c r="AZ205" s="185">
        <v>13827</v>
      </c>
      <c r="BA205" s="185">
        <v>3056</v>
      </c>
      <c r="BB205" s="185">
        <v>12682</v>
      </c>
      <c r="BC205" s="185">
        <v>17887</v>
      </c>
      <c r="BD205" s="185">
        <v>1666</v>
      </c>
      <c r="BE205" s="185">
        <v>960</v>
      </c>
      <c r="BF205" s="185">
        <v>135</v>
      </c>
      <c r="BG205" s="185">
        <v>2594</v>
      </c>
      <c r="BH205" s="185">
        <v>144</v>
      </c>
      <c r="BI205" s="185">
        <v>215654770</v>
      </c>
      <c r="BJ205" s="185">
        <v>333741040</v>
      </c>
      <c r="BK205" s="185">
        <v>41298870</v>
      </c>
      <c r="BL205" s="185">
        <v>55357700</v>
      </c>
      <c r="BM205" s="185">
        <v>3553180</v>
      </c>
      <c r="BN205" s="185">
        <v>105783060</v>
      </c>
      <c r="BO205" s="185">
        <v>109126640</v>
      </c>
      <c r="BP205" s="185">
        <v>237346850</v>
      </c>
      <c r="BQ205" s="185">
        <v>423142710</v>
      </c>
      <c r="BR205" s="185">
        <v>56799510</v>
      </c>
      <c r="BS205" s="185">
        <v>50271830</v>
      </c>
      <c r="BT205" s="185">
        <v>4669560</v>
      </c>
      <c r="BU205" s="185">
        <v>108725580</v>
      </c>
      <c r="BV205" s="185">
        <v>25889980</v>
      </c>
      <c r="BW205" s="185">
        <v>95230820</v>
      </c>
      <c r="BX205" s="185">
        <v>108338900</v>
      </c>
      <c r="BY205" s="185">
        <v>9183090</v>
      </c>
      <c r="BZ205" s="185">
        <v>7862410</v>
      </c>
      <c r="CA205" s="185">
        <v>1217550</v>
      </c>
      <c r="CB205" s="185">
        <v>20019740</v>
      </c>
      <c r="CC205" s="185">
        <v>1341320</v>
      </c>
      <c r="CD205" s="185">
        <v>132313220</v>
      </c>
      <c r="CE205" s="185">
        <v>180829760</v>
      </c>
      <c r="CF205" s="185">
        <v>21991830</v>
      </c>
      <c r="CG205" s="185">
        <v>26107270</v>
      </c>
      <c r="CH205" s="185">
        <v>2541030</v>
      </c>
      <c r="CI205" s="185">
        <v>56415910</v>
      </c>
      <c r="CJ205" s="185">
        <v>7493470</v>
      </c>
      <c r="CK205" s="185">
        <v>101050</v>
      </c>
      <c r="CL205" s="185">
        <v>1312950</v>
      </c>
      <c r="CM205" s="185">
        <v>32850</v>
      </c>
      <c r="CN205" s="185">
        <v>190200</v>
      </c>
      <c r="CO205" s="185">
        <v>0</v>
      </c>
      <c r="CP205" s="185">
        <v>314700</v>
      </c>
      <c r="CQ205" s="185">
        <v>157750</v>
      </c>
      <c r="CR205" s="185">
        <v>7753906</v>
      </c>
      <c r="CS205" s="185">
        <v>16083106</v>
      </c>
      <c r="CT205" s="185">
        <v>903634</v>
      </c>
      <c r="CU205" s="185">
        <v>2585524</v>
      </c>
      <c r="CV205" s="185">
        <v>104530</v>
      </c>
      <c r="CW205" s="185">
        <v>4990458</v>
      </c>
      <c r="CX205" s="185">
        <v>4546697</v>
      </c>
      <c r="CY205" s="185">
        <v>3826347.58012105</v>
      </c>
      <c r="CZ205" s="185">
        <v>6243615.7425568</v>
      </c>
      <c r="DA205" s="185">
        <v>604189.855637307</v>
      </c>
      <c r="DB205" s="185">
        <v>209952.615070315</v>
      </c>
      <c r="DC205" s="185">
        <v>27894.0349448074</v>
      </c>
      <c r="DD205" s="185">
        <v>554969.229388408</v>
      </c>
      <c r="DE205" s="185">
        <v>403461</v>
      </c>
      <c r="DF205" s="185">
        <v>189606510</v>
      </c>
      <c r="DG205" s="185">
        <v>280831354</v>
      </c>
      <c r="DH205" s="185">
        <v>35313463</v>
      </c>
      <c r="DI205" s="185">
        <v>51235563</v>
      </c>
      <c r="DJ205" s="185">
        <v>3056495</v>
      </c>
      <c r="DK205" s="185">
        <v>94960726</v>
      </c>
      <c r="DL205" s="185">
        <v>109126640</v>
      </c>
      <c r="DM205" s="185">
        <v>170473546</v>
      </c>
      <c r="DN205" s="185">
        <v>319214471</v>
      </c>
      <c r="DO205" s="185">
        <v>45621844</v>
      </c>
      <c r="DP205" s="185">
        <v>41141554</v>
      </c>
      <c r="DQ205" s="185">
        <v>3287703</v>
      </c>
      <c r="DR205" s="185">
        <v>83850549</v>
      </c>
      <c r="DS205" s="185">
        <v>25847190</v>
      </c>
      <c r="DT205" s="185">
        <v>67931156</v>
      </c>
      <c r="DU205" s="185">
        <v>78703528</v>
      </c>
      <c r="DV205" s="185">
        <v>7381240</v>
      </c>
      <c r="DW205" s="185">
        <v>6326791</v>
      </c>
      <c r="DX205" s="185">
        <v>858000</v>
      </c>
      <c r="DY205" s="185">
        <v>15078968</v>
      </c>
      <c r="DZ205" s="185">
        <v>1341320</v>
      </c>
      <c r="EA205" s="185">
        <v>95304883</v>
      </c>
      <c r="EB205" s="185">
        <v>132424070</v>
      </c>
      <c r="EC205" s="185">
        <v>17680018</v>
      </c>
      <c r="ED205" s="185">
        <v>20869431</v>
      </c>
      <c r="EE205" s="185">
        <v>1802358</v>
      </c>
      <c r="EF205" s="185">
        <v>42500744</v>
      </c>
      <c r="EG205" s="185">
        <v>7493470</v>
      </c>
      <c r="EH205" s="185">
        <v>70735</v>
      </c>
      <c r="EI205" s="185">
        <v>926055</v>
      </c>
      <c r="EJ205" s="185">
        <v>26280</v>
      </c>
      <c r="EK205" s="185">
        <v>166200</v>
      </c>
      <c r="EL205" s="185">
        <v>0</v>
      </c>
      <c r="EM205" s="185">
        <v>253350</v>
      </c>
      <c r="EN205" s="185">
        <v>157750</v>
      </c>
      <c r="EO205" s="185">
        <v>4906046</v>
      </c>
      <c r="EP205" s="185">
        <v>9898206</v>
      </c>
      <c r="EQ205" s="185">
        <v>538074</v>
      </c>
      <c r="ER205" s="185">
        <v>1642464</v>
      </c>
      <c r="ES205" s="185">
        <v>75930</v>
      </c>
      <c r="ET205" s="185">
        <v>3159908</v>
      </c>
      <c r="EU205" s="185">
        <v>4538140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9759060</v>
      </c>
      <c r="FC205" s="185">
        <v>9457449</v>
      </c>
      <c r="FD205" s="185">
        <v>0</v>
      </c>
      <c r="FE205" s="185">
        <v>0</v>
      </c>
      <c r="FF205" s="185">
        <v>0</v>
      </c>
      <c r="FG205" s="185">
        <v>3398079</v>
      </c>
      <c r="FH205" s="185">
        <v>5826392</v>
      </c>
      <c r="FI205" s="185">
        <v>2678443.30608473</v>
      </c>
      <c r="FJ205" s="185">
        <v>4430950.00535349</v>
      </c>
      <c r="FK205" s="185">
        <v>483351.884509846</v>
      </c>
      <c r="FL205" s="185">
        <v>165172.688561772</v>
      </c>
      <c r="FM205" s="185">
        <v>19525.8244613652</v>
      </c>
      <c r="FN205" s="185">
        <v>406684.318584436</v>
      </c>
      <c r="FO205" s="185">
        <v>403461</v>
      </c>
      <c r="FP205" s="185">
        <v>152157421</v>
      </c>
      <c r="FQ205" s="185">
        <v>900000</v>
      </c>
      <c r="FR205" s="185">
        <v>900000</v>
      </c>
      <c r="FS205" s="185">
        <v>420000</v>
      </c>
      <c r="FT205" s="185">
        <v>42750000</v>
      </c>
      <c r="FU205" s="185">
        <v>606143</v>
      </c>
      <c r="FV205" s="185">
        <v>10825510</v>
      </c>
      <c r="FW205" s="185">
        <v>8527600</v>
      </c>
      <c r="FX205" s="185">
        <v>6778496</v>
      </c>
      <c r="FY205" s="185">
        <v>1773800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船員保険事業月報【平成23年7月】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13.3217</v>
      </c>
      <c r="G7" s="68">
        <f>SUM(G8:G9)</f>
        <v>13.0276</v>
      </c>
      <c r="H7" s="69">
        <f>H9</f>
        <v>0.7962</v>
      </c>
      <c r="I7" s="68">
        <f>SUM(I8:I9)</f>
        <v>0.29410000000000003</v>
      </c>
      <c r="J7" s="68">
        <f>SUM(J8:J9)</f>
        <v>0.0395</v>
      </c>
      <c r="K7" s="68">
        <f>SUM(K8:K9)</f>
        <v>0.7493000000000001</v>
      </c>
    </row>
    <row r="8" spans="5:11" ht="13.5">
      <c r="E8" s="70" t="s">
        <v>53</v>
      </c>
      <c r="F8" s="71">
        <f>SUM(G8,I8)</f>
        <v>5.9254</v>
      </c>
      <c r="G8" s="72">
        <f>F205/10000</f>
        <v>5.8235</v>
      </c>
      <c r="H8" s="73"/>
      <c r="I8" s="71">
        <f>I205/10000</f>
        <v>0.1019</v>
      </c>
      <c r="J8" s="74">
        <f>K205/10000</f>
        <v>0.0335</v>
      </c>
      <c r="K8" s="74">
        <f>M205/10000</f>
        <v>0.3432</v>
      </c>
    </row>
    <row r="9" spans="5:11" ht="13.5">
      <c r="E9" s="65" t="s">
        <v>54</v>
      </c>
      <c r="F9" s="75">
        <f>SUM(G9,I9)</f>
        <v>7.3963</v>
      </c>
      <c r="G9" s="76">
        <f>G205/10000</f>
        <v>7.2041</v>
      </c>
      <c r="H9" s="77">
        <f>H205/10000</f>
        <v>0.7962</v>
      </c>
      <c r="I9" s="78">
        <f>J205/10000</f>
        <v>0.1922</v>
      </c>
      <c r="J9" s="77">
        <f>L205/10000</f>
        <v>0.006</v>
      </c>
      <c r="K9" s="77">
        <f>N205/10000</f>
        <v>0.4061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383368.818982684</v>
      </c>
      <c r="F12" s="230"/>
      <c r="G12" s="229">
        <f>P205/100000</f>
        <v>227.16136</v>
      </c>
      <c r="H12" s="230"/>
      <c r="I12" s="229">
        <f>Q205/100000</f>
        <v>0</v>
      </c>
      <c r="J12" s="230"/>
      <c r="K12" s="229">
        <f>R205/100000</f>
        <v>227.16136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7.752</v>
      </c>
      <c r="G19" s="91">
        <f aca="true" t="shared" si="0" ref="G19:M19">SUM(G20,G24,G27)</f>
        <v>0.1572</v>
      </c>
      <c r="H19" s="91">
        <f t="shared" si="0"/>
        <v>6.148499999999999</v>
      </c>
      <c r="I19" s="92">
        <f t="shared" si="0"/>
        <v>1.4463000000000001</v>
      </c>
      <c r="J19" s="93">
        <f t="shared" si="0"/>
        <v>14.7109</v>
      </c>
      <c r="K19" s="94">
        <f t="shared" si="0"/>
        <v>1.9104</v>
      </c>
      <c r="L19" s="94">
        <f t="shared" si="0"/>
        <v>9.7103</v>
      </c>
      <c r="M19" s="95">
        <f t="shared" si="0"/>
        <v>3.0902000000000003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7.2151</v>
      </c>
      <c r="G20" s="101">
        <f t="shared" si="1"/>
        <v>0.1246</v>
      </c>
      <c r="H20" s="101">
        <f t="shared" si="1"/>
        <v>5.6895</v>
      </c>
      <c r="I20" s="101">
        <f t="shared" si="1"/>
        <v>1.401</v>
      </c>
      <c r="J20" s="100">
        <f t="shared" si="1"/>
        <v>13.2912</v>
      </c>
      <c r="K20" s="101">
        <f t="shared" si="1"/>
        <v>1.4968</v>
      </c>
      <c r="L20" s="101">
        <f t="shared" si="1"/>
        <v>8.8185</v>
      </c>
      <c r="M20" s="102">
        <f t="shared" si="1"/>
        <v>2.9759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2.5353</v>
      </c>
      <c r="G21" s="108">
        <f>S205/10000</f>
        <v>0.0406</v>
      </c>
      <c r="H21" s="108">
        <f>Z205/10000</f>
        <v>1.9515</v>
      </c>
      <c r="I21" s="102">
        <f>AG205/10000</f>
        <v>0.5432</v>
      </c>
      <c r="J21" s="107">
        <f aca="true" t="shared" si="3" ref="J21:J26">SUM(K21:M21)</f>
        <v>4.634399999999999</v>
      </c>
      <c r="K21" s="108">
        <f>AN205/10000</f>
        <v>0.5289</v>
      </c>
      <c r="L21" s="101">
        <f>AU205/10000</f>
        <v>2.8587</v>
      </c>
      <c r="M21" s="109">
        <f>BB205/10000</f>
        <v>1.2468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4.6798</v>
      </c>
      <c r="G22" s="101">
        <f>T205/10000</f>
        <v>0.084</v>
      </c>
      <c r="H22" s="101">
        <f>AA205/10000</f>
        <v>3.738</v>
      </c>
      <c r="I22" s="109">
        <f>AH205/10000</f>
        <v>0.8578</v>
      </c>
      <c r="J22" s="107">
        <f t="shared" si="3"/>
        <v>8.6568</v>
      </c>
      <c r="K22" s="101">
        <f>AO205/10000</f>
        <v>0.9679</v>
      </c>
      <c r="L22" s="108">
        <f>AV205/10000</f>
        <v>5.9598</v>
      </c>
      <c r="M22" s="102">
        <f>BC205/10000</f>
        <v>1.7291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0.7842</v>
      </c>
      <c r="G23" s="101">
        <f>U205/10000</f>
        <v>0.0141</v>
      </c>
      <c r="H23" s="108">
        <f>AB205/10000</f>
        <v>0.6822</v>
      </c>
      <c r="I23" s="102">
        <f>AI205/10000</f>
        <v>0.0879</v>
      </c>
      <c r="J23" s="107">
        <f t="shared" si="3"/>
        <v>1.3624</v>
      </c>
      <c r="K23" s="108">
        <f>AP205/10000</f>
        <v>0.0912</v>
      </c>
      <c r="L23" s="108">
        <f>AW205/10000</f>
        <v>1.1148</v>
      </c>
      <c r="M23" s="109">
        <f>BD205/10000</f>
        <v>0.1564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0.36769999999999997</v>
      </c>
      <c r="G24" s="101">
        <f>V205/10000</f>
        <v>0.0107</v>
      </c>
      <c r="H24" s="101">
        <f>AC205/10000</f>
        <v>0.3176</v>
      </c>
      <c r="I24" s="109">
        <f>AJ205/10000</f>
        <v>0.0394</v>
      </c>
      <c r="J24" s="107">
        <f t="shared" si="3"/>
        <v>0.8855</v>
      </c>
      <c r="K24" s="101">
        <f>AQ205/10000</f>
        <v>0.1646</v>
      </c>
      <c r="L24" s="101">
        <f>AX205/10000</f>
        <v>0.6229</v>
      </c>
      <c r="M24" s="102">
        <f>BE205/10000</f>
        <v>0.098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0.037000000000000005</v>
      </c>
      <c r="G25" s="108">
        <f>W205/10000</f>
        <v>0.0007</v>
      </c>
      <c r="H25" s="108">
        <f>AD205/10000</f>
        <v>0.0306</v>
      </c>
      <c r="I25" s="102">
        <f>AK205/10000</f>
        <v>0.0057</v>
      </c>
      <c r="J25" s="107">
        <f t="shared" si="3"/>
        <v>0.0733</v>
      </c>
      <c r="K25" s="108">
        <f>AR205/10000</f>
        <v>0.0063</v>
      </c>
      <c r="L25" s="101">
        <f>AY205/10000</f>
        <v>0.0512</v>
      </c>
      <c r="M25" s="102">
        <f>BF205/10000</f>
        <v>0.0158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0.8485</v>
      </c>
      <c r="G26" s="118">
        <f>X205/10000</f>
        <v>0.0212</v>
      </c>
      <c r="H26" s="101">
        <f>AE205/10000</f>
        <v>0.7197</v>
      </c>
      <c r="I26" s="109">
        <f>AL205/10000</f>
        <v>0.1076</v>
      </c>
      <c r="J26" s="100">
        <f t="shared" si="3"/>
        <v>1.9140000000000001</v>
      </c>
      <c r="K26" s="101">
        <f>AS205/10000</f>
        <v>0.3141</v>
      </c>
      <c r="L26" s="101">
        <f>AZ205/10000</f>
        <v>1.3384</v>
      </c>
      <c r="M26" s="109">
        <f>BG205/10000</f>
        <v>0.2615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0.1692</v>
      </c>
      <c r="G27" s="123">
        <f>Y205/10000</f>
        <v>0.0219</v>
      </c>
      <c r="H27" s="123">
        <f>AF205/10000</f>
        <v>0.1414</v>
      </c>
      <c r="I27" s="124">
        <f>AM205/10000</f>
        <v>0.0059</v>
      </c>
      <c r="J27" s="122">
        <f>SUM(K27:M27)</f>
        <v>0.5342</v>
      </c>
      <c r="K27" s="123">
        <f>AT205/10000</f>
        <v>0.249</v>
      </c>
      <c r="L27" s="123">
        <f>BA205/10000</f>
        <v>0.2689</v>
      </c>
      <c r="M27" s="124">
        <f>BH205/10000</f>
        <v>0.0163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20.259656300000003</v>
      </c>
      <c r="G34" s="94">
        <f t="shared" si="4"/>
        <v>7.0126872</v>
      </c>
      <c r="H34" s="94">
        <f t="shared" si="4"/>
        <v>7.1517077</v>
      </c>
      <c r="I34" s="94">
        <f t="shared" si="4"/>
        <v>2.0559939</v>
      </c>
      <c r="J34" s="94">
        <f t="shared" si="4"/>
        <v>3.3836155999999997</v>
      </c>
      <c r="K34" s="94">
        <f t="shared" si="4"/>
        <v>0.026282499999999997</v>
      </c>
      <c r="L34" s="94">
        <f t="shared" si="4"/>
        <v>0.30363758</v>
      </c>
      <c r="M34" s="95">
        <f>ROUND((CY205+CZ205+DB205+DE205)/100000000,8)</f>
        <v>0.32573182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17.508373220000003</v>
      </c>
      <c r="G35" s="131">
        <f t="shared" si="5"/>
        <v>5.493538</v>
      </c>
      <c r="H35" s="131">
        <f t="shared" si="5"/>
        <v>6.420636</v>
      </c>
      <c r="I35" s="131">
        <f t="shared" si="5"/>
        <v>1.9750705</v>
      </c>
      <c r="J35" s="108">
        <f t="shared" si="5"/>
        <v>3.0594866</v>
      </c>
      <c r="K35" s="132">
        <f t="shared" si="5"/>
        <v>0.023116499999999998</v>
      </c>
      <c r="L35" s="132">
        <f t="shared" si="5"/>
        <v>0.23542752</v>
      </c>
      <c r="M35" s="102">
        <f>ROUND((CY205+CZ205)/100000000,8)</f>
        <v>0.3010981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6.937428360000001</v>
      </c>
      <c r="G36" s="101">
        <f>BI205/100000000</f>
        <v>2.0784103</v>
      </c>
      <c r="H36" s="101">
        <f>BP205/100000000</f>
        <v>2.3972107</v>
      </c>
      <c r="I36" s="133">
        <f>BW205/100000000</f>
        <v>0.9313193</v>
      </c>
      <c r="J36" s="101">
        <f>CD205/100000000</f>
        <v>1.3259825</v>
      </c>
      <c r="K36" s="101">
        <f>CK205/100000000</f>
        <v>0.001501</v>
      </c>
      <c r="L36" s="133">
        <f>CR205/100000000</f>
        <v>0.07859386</v>
      </c>
      <c r="M36" s="134">
        <f>ROUND(CY205/100000000,8)</f>
        <v>0.1244107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10.57094486</v>
      </c>
      <c r="G37" s="108">
        <f>BJ205/100000000</f>
        <v>3.4151277</v>
      </c>
      <c r="H37" s="108">
        <f>BQ205/100000000</f>
        <v>4.0234253</v>
      </c>
      <c r="I37" s="133">
        <f>BX205/100000000</f>
        <v>1.0437512</v>
      </c>
      <c r="J37" s="108">
        <f>CE205/100000000</f>
        <v>1.7335041</v>
      </c>
      <c r="K37" s="101">
        <f>CL205/100000000</f>
        <v>0.0216155</v>
      </c>
      <c r="L37" s="133">
        <f>CS205/100000000</f>
        <v>0.15683366</v>
      </c>
      <c r="M37" s="135">
        <f>ROUND((CY205+CZ205)/100000000,8)-ROUND(CY205/100000000,8)</f>
        <v>0.1766874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1.40907407</v>
      </c>
      <c r="G38" s="101">
        <f>BK205/100000000</f>
        <v>0.5604486</v>
      </c>
      <c r="H38" s="101">
        <f>BR205/100000000</f>
        <v>0.5394929</v>
      </c>
      <c r="I38" s="131">
        <f>BY205/100000000</f>
        <v>0.0853191</v>
      </c>
      <c r="J38" s="101">
        <f>CF205/100000000</f>
        <v>0.1947852</v>
      </c>
      <c r="K38" s="108">
        <f>CM205/100000000</f>
        <v>0.0005235</v>
      </c>
      <c r="L38" s="131">
        <f>CT205/100000000</f>
        <v>0.01118336</v>
      </c>
      <c r="M38" s="134">
        <f>ROUND(DA205/100000000,8)</f>
        <v>0.01732141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1.38626902</v>
      </c>
      <c r="G39" s="108">
        <f>BL205/100000000</f>
        <v>0.5292511</v>
      </c>
      <c r="H39" s="108">
        <f>BS205/100000000</f>
        <v>0.4955301</v>
      </c>
      <c r="I39" s="133">
        <f>BZ205/100000000</f>
        <v>0.0668939</v>
      </c>
      <c r="J39" s="108">
        <f>CG205/100000000</f>
        <v>0.2579032</v>
      </c>
      <c r="K39" s="101">
        <f>CN205/100000000</f>
        <v>0.0023235</v>
      </c>
      <c r="L39" s="133">
        <f>CU205/100000000</f>
        <v>0.02810244</v>
      </c>
      <c r="M39" s="135">
        <f>ROUND((CY205+CZ205+DB205+DE205)/100000000,8)-ROUND((CY205+CZ205+DE205)/100000000,8)</f>
        <v>0.006264780000000025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0.09820964</v>
      </c>
      <c r="G40" s="108">
        <f>BM205/100000000</f>
        <v>0.0178145</v>
      </c>
      <c r="H40" s="108">
        <f>BT205/100000000</f>
        <v>0.0456501</v>
      </c>
      <c r="I40" s="131">
        <f>CA205/100000000</f>
        <v>0.0098803</v>
      </c>
      <c r="J40" s="108">
        <f>CH205/100000000</f>
        <v>0.0229464</v>
      </c>
      <c r="K40" s="108">
        <f>CO205/100000000</f>
        <v>0</v>
      </c>
      <c r="L40" s="131">
        <f>CV205/100000000</f>
        <v>0.001055</v>
      </c>
      <c r="M40" s="134">
        <f>ROUND(DC205/100000000,8)</f>
        <v>0.00086334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2.98940129</v>
      </c>
      <c r="G41" s="101">
        <f>BN205/100000000</f>
        <v>1.1246569</v>
      </c>
      <c r="H41" s="101">
        <f>BU205/100000000</f>
        <v>1.046132</v>
      </c>
      <c r="I41" s="133">
        <f>CB205/100000000</f>
        <v>0.1865409</v>
      </c>
      <c r="J41" s="101">
        <f>CI205/100000000</f>
        <v>0.55837</v>
      </c>
      <c r="K41" s="101">
        <f>CP205/100000000</f>
        <v>0.0034835</v>
      </c>
      <c r="L41" s="133">
        <f>CW205/100000000</f>
        <v>0.05342962</v>
      </c>
      <c r="M41" s="135">
        <f>ROUND(DD205/100000000,8)</f>
        <v>0.01678837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1.3650140599999998</v>
      </c>
      <c r="G42" s="123">
        <f>BO205/100000000</f>
        <v>0.9898981</v>
      </c>
      <c r="H42" s="123">
        <f>BV205/100000000</f>
        <v>0.2355416</v>
      </c>
      <c r="I42" s="136">
        <f>CC205/100000000</f>
        <v>0.0140295</v>
      </c>
      <c r="J42" s="123">
        <f>CJ205/100000000</f>
        <v>0.0662258</v>
      </c>
      <c r="K42" s="123">
        <f>CQ205/100000000</f>
        <v>0.0008425</v>
      </c>
      <c r="L42" s="136">
        <f>CX205/100000000</f>
        <v>0.04010762</v>
      </c>
      <c r="M42" s="137">
        <f>DE205/100000000</f>
        <v>0.01836894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15.797683659999999</v>
      </c>
      <c r="G51" s="94">
        <f t="shared" si="7"/>
        <v>6.18143656</v>
      </c>
      <c r="H51" s="94">
        <f t="shared" si="7"/>
        <v>5.407703939999999</v>
      </c>
      <c r="I51" s="94">
        <f t="shared" si="7"/>
        <v>1.48943852</v>
      </c>
      <c r="J51" s="94">
        <f t="shared" si="7"/>
        <v>2.49493309</v>
      </c>
      <c r="K51" s="94">
        <f t="shared" si="7"/>
        <v>0.019131949999999998</v>
      </c>
      <c r="L51" s="95">
        <f>ROUND((EO205+EP205+ER205+EU205)/100000000,8)</f>
        <v>0.2050396</v>
      </c>
      <c r="M51" s="90">
        <f>SUM(M52,M56)</f>
        <v>0</v>
      </c>
      <c r="N51" s="94">
        <f>SUM(N52,N56)</f>
        <v>0.0583076</v>
      </c>
      <c r="O51" s="149">
        <f>FH205/100000000</f>
        <v>0.01616721</v>
      </c>
      <c r="P51" s="150">
        <f>ROUND((FI205+FJ205+FL205+FO205)/100000000,8)</f>
        <v>0.23640918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13.27472096</v>
      </c>
      <c r="G52" s="108">
        <f t="shared" si="8"/>
        <v>4.70291231</v>
      </c>
      <c r="H52" s="108">
        <f t="shared" si="8"/>
        <v>4.76531578</v>
      </c>
      <c r="I52" s="108">
        <f t="shared" si="8"/>
        <v>1.4221071</v>
      </c>
      <c r="J52" s="108">
        <f t="shared" si="8"/>
        <v>2.2218240700000003</v>
      </c>
      <c r="K52" s="108">
        <f t="shared" si="8"/>
        <v>0.01629645</v>
      </c>
      <c r="L52" s="102">
        <f>ROUND((EO205+EP205)/100000000,8)</f>
        <v>0.14626525</v>
      </c>
      <c r="M52" s="151">
        <f t="shared" si="8"/>
        <v>0</v>
      </c>
      <c r="N52" s="108">
        <f t="shared" si="8"/>
        <v>0.0583076</v>
      </c>
      <c r="O52" s="252"/>
      <c r="P52" s="134">
        <f>ROUND((FI205+FJ205)/100000000,8)</f>
        <v>0.21309363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5.20589206</v>
      </c>
      <c r="G53" s="108">
        <f>DF205/100000000</f>
        <v>1.80831411</v>
      </c>
      <c r="H53" s="108">
        <f>DM205/100000000</f>
        <v>1.7308102</v>
      </c>
      <c r="I53" s="108">
        <f>DT205/100000000</f>
        <v>0.66429839</v>
      </c>
      <c r="J53" s="108">
        <f>EA205/100000000</f>
        <v>0.95186445</v>
      </c>
      <c r="K53" s="108">
        <f>EH205/100000000</f>
        <v>0.0010507</v>
      </c>
      <c r="L53" s="102">
        <f>ROUND(EO205/100000000,8)</f>
        <v>0.04955421</v>
      </c>
      <c r="M53" s="107">
        <f>EV205/100000000</f>
        <v>0</v>
      </c>
      <c r="N53" s="152">
        <f>FB205/100000000</f>
        <v>0.03286413</v>
      </c>
      <c r="O53" s="253"/>
      <c r="P53" s="102">
        <f>ROUND(FI205/100000000,8)</f>
        <v>0.08769892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8.0688289</v>
      </c>
      <c r="G54" s="108">
        <f>DG205/100000000</f>
        <v>2.8945982</v>
      </c>
      <c r="H54" s="108">
        <f>DN205/100000000</f>
        <v>3.03450558</v>
      </c>
      <c r="I54" s="108">
        <f>DU205/100000000</f>
        <v>0.75780871</v>
      </c>
      <c r="J54" s="108">
        <f>EB205/100000000</f>
        <v>1.26995962</v>
      </c>
      <c r="K54" s="108">
        <f>EI205/100000000</f>
        <v>0.01524575</v>
      </c>
      <c r="L54" s="102">
        <f>ROUND((EO205+EP205)/100000000,8)-ROUND(EO205/100000000,8)</f>
        <v>0.09671104000000001</v>
      </c>
      <c r="M54" s="107">
        <f>EW205/100000000</f>
        <v>0</v>
      </c>
      <c r="N54" s="152">
        <f>FC205/100000000</f>
        <v>0.02544347</v>
      </c>
      <c r="O54" s="253"/>
      <c r="P54" s="102">
        <f>ROUND((FI205+FJ205)/100000000,8)-ROUND(FI205/100000000,8)</f>
        <v>0.12539471000000002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1.1535505500000003</v>
      </c>
      <c r="G55" s="108">
        <f>DH205/100000000</f>
        <v>0.48766744</v>
      </c>
      <c r="H55" s="108">
        <f>DO205/100000000</f>
        <v>0.43343332</v>
      </c>
      <c r="I55" s="108">
        <f>DV205/100000000</f>
        <v>0.06875908</v>
      </c>
      <c r="J55" s="108">
        <f>EC205/100000000</f>
        <v>0.15654508</v>
      </c>
      <c r="K55" s="108">
        <f>EJ205/100000000</f>
        <v>0.0004188</v>
      </c>
      <c r="L55" s="102">
        <f>ROUND(EQ205/100000000,8)</f>
        <v>0.00672683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0.01385493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1.17651329</v>
      </c>
      <c r="G56" s="108">
        <f>DI205/100000000</f>
        <v>0.48862615</v>
      </c>
      <c r="H56" s="108">
        <f>DP205/100000000</f>
        <v>0.40704227</v>
      </c>
      <c r="I56" s="108">
        <f>DW205/100000000</f>
        <v>0.05330192</v>
      </c>
      <c r="J56" s="108">
        <f>ED205/100000000</f>
        <v>0.20688322</v>
      </c>
      <c r="K56" s="108">
        <f>EK205/100000000</f>
        <v>0.001993</v>
      </c>
      <c r="L56" s="102">
        <f>ROUND((EO205+EP205+ER205+EU205)/100000000,8)-ROUND((EO205+EP205+EU205)/100000000,8)</f>
        <v>0.018666729999999992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0.00494660999999999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0.07067119999999999</v>
      </c>
      <c r="G57" s="108">
        <f>DJ205/100000000</f>
        <v>0.01465932</v>
      </c>
      <c r="H57" s="108">
        <f>DQ205/100000000</f>
        <v>0.03213997</v>
      </c>
      <c r="I57" s="108">
        <f>DX205/100000000</f>
        <v>0.00694216</v>
      </c>
      <c r="J57" s="108">
        <f>EE205/100000000</f>
        <v>0.01630604</v>
      </c>
      <c r="K57" s="108">
        <f>EL205/100000000</f>
        <v>0</v>
      </c>
      <c r="L57" s="102">
        <f>ROUND(ES205/100000000,8)</f>
        <v>0.00062371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0.00060737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2.41439058</v>
      </c>
      <c r="G58" s="101">
        <f>DK205/100000000</f>
        <v>1.00821655</v>
      </c>
      <c r="H58" s="101">
        <f>DR205/100000000</f>
        <v>0.80915859</v>
      </c>
      <c r="I58" s="101">
        <f>DY205/100000000</f>
        <v>0.13890354</v>
      </c>
      <c r="J58" s="101">
        <f>EF205/100000000</f>
        <v>0.42079283</v>
      </c>
      <c r="K58" s="101">
        <f>EM205/100000000</f>
        <v>0.002805</v>
      </c>
      <c r="L58" s="109">
        <f>ROUND(ET205/100000000,8)</f>
        <v>0.03451407</v>
      </c>
      <c r="M58" s="100">
        <f>FA205/100000000</f>
        <v>0</v>
      </c>
      <c r="N58" s="153">
        <f>FG205/100000000</f>
        <v>0.00438876</v>
      </c>
      <c r="O58" s="253"/>
      <c r="P58" s="109">
        <f>ROUND(FN205/100000000,8)</f>
        <v>0.01235255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1.34644941</v>
      </c>
      <c r="G59" s="123">
        <f>DL205/100000000</f>
        <v>0.9898981</v>
      </c>
      <c r="H59" s="123">
        <f>DS205/100000000</f>
        <v>0.23534589</v>
      </c>
      <c r="I59" s="123">
        <f>DZ205/100000000</f>
        <v>0.0140295</v>
      </c>
      <c r="J59" s="123">
        <f>EG205/100000000</f>
        <v>0.0662258</v>
      </c>
      <c r="K59" s="123">
        <f>EN205/100000000</f>
        <v>0.0008425</v>
      </c>
      <c r="L59" s="124">
        <f>EU205/100000000</f>
        <v>0.04010762</v>
      </c>
      <c r="M59" s="154"/>
      <c r="N59" s="155"/>
      <c r="O59" s="156"/>
      <c r="P59" s="124">
        <f>FO205/100000000</f>
        <v>0.01836894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1.49120791</v>
      </c>
      <c r="G70" s="94">
        <f>SUM(G71:G72)</f>
        <v>0.0165</v>
      </c>
      <c r="H70" s="94">
        <f>SUM(H71:H72)</f>
        <v>0.02207934</v>
      </c>
      <c r="I70" s="95">
        <f>I71</f>
        <v>0.0077227</v>
      </c>
      <c r="J70" s="165">
        <f>SUM(J71:J72)</f>
        <v>0.18547005</v>
      </c>
      <c r="K70" s="165">
        <f>SUM(K71:K72)</f>
        <v>0.13901459</v>
      </c>
    </row>
    <row r="71" spans="5:11" ht="13.5">
      <c r="E71" s="166" t="s">
        <v>53</v>
      </c>
      <c r="F71" s="107">
        <f>FP205/100000000</f>
        <v>1.49120791</v>
      </c>
      <c r="G71" s="108">
        <f>FQ205/100000000</f>
        <v>0.007</v>
      </c>
      <c r="H71" s="108">
        <f>FS205/100000000</f>
        <v>0</v>
      </c>
      <c r="I71" s="134">
        <f>FU205/100000000</f>
        <v>0.0077227</v>
      </c>
      <c r="J71" s="167">
        <f>FV205/100000000</f>
        <v>0.08003005</v>
      </c>
      <c r="K71" s="167">
        <f>FX205/100000000</f>
        <v>0.13195319</v>
      </c>
    </row>
    <row r="72" spans="5:11" ht="13.5">
      <c r="E72" s="47" t="s">
        <v>54</v>
      </c>
      <c r="F72" s="168"/>
      <c r="G72" s="169">
        <f>FR205/100000000</f>
        <v>0.0095</v>
      </c>
      <c r="H72" s="123">
        <f>FT205/100000000</f>
        <v>0.02207934</v>
      </c>
      <c r="I72" s="170"/>
      <c r="J72" s="171">
        <f>FW205/100000000</f>
        <v>0.10544</v>
      </c>
      <c r="K72" s="171">
        <f>FY205/100000000</f>
        <v>0.0070614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201107</v>
      </c>
      <c r="F205" s="185">
        <v>58235</v>
      </c>
      <c r="G205" s="185">
        <v>72041</v>
      </c>
      <c r="H205" s="185">
        <v>7962</v>
      </c>
      <c r="I205" s="185">
        <v>1019</v>
      </c>
      <c r="J205" s="185">
        <v>1922</v>
      </c>
      <c r="K205" s="185">
        <v>335</v>
      </c>
      <c r="L205" s="185">
        <v>60</v>
      </c>
      <c r="M205" s="185">
        <v>3432</v>
      </c>
      <c r="N205" s="185">
        <v>4061</v>
      </c>
      <c r="O205" s="185">
        <v>383368.818982684</v>
      </c>
      <c r="P205" s="185">
        <v>22716136</v>
      </c>
      <c r="Q205" s="185">
        <v>0</v>
      </c>
      <c r="R205" s="185">
        <v>22716136</v>
      </c>
      <c r="S205" s="185">
        <v>406</v>
      </c>
      <c r="T205" s="185">
        <v>840</v>
      </c>
      <c r="U205" s="185">
        <v>141</v>
      </c>
      <c r="V205" s="185">
        <v>107</v>
      </c>
      <c r="W205" s="185">
        <v>7</v>
      </c>
      <c r="X205" s="185">
        <v>212</v>
      </c>
      <c r="Y205" s="185">
        <v>219</v>
      </c>
      <c r="Z205" s="185">
        <v>19515</v>
      </c>
      <c r="AA205" s="185">
        <v>37380</v>
      </c>
      <c r="AB205" s="185">
        <v>6822</v>
      </c>
      <c r="AC205" s="185">
        <v>3176</v>
      </c>
      <c r="AD205" s="185">
        <v>306</v>
      </c>
      <c r="AE205" s="185">
        <v>7197</v>
      </c>
      <c r="AF205" s="185">
        <v>1414</v>
      </c>
      <c r="AG205" s="185">
        <v>5432</v>
      </c>
      <c r="AH205" s="185">
        <v>8578</v>
      </c>
      <c r="AI205" s="185">
        <v>879</v>
      </c>
      <c r="AJ205" s="185">
        <v>394</v>
      </c>
      <c r="AK205" s="185">
        <v>57</v>
      </c>
      <c r="AL205" s="185">
        <v>1076</v>
      </c>
      <c r="AM205" s="185">
        <v>59</v>
      </c>
      <c r="AN205" s="185">
        <v>5289</v>
      </c>
      <c r="AO205" s="185">
        <v>9679</v>
      </c>
      <c r="AP205" s="185">
        <v>912</v>
      </c>
      <c r="AQ205" s="185">
        <v>1646</v>
      </c>
      <c r="AR205" s="185">
        <v>63</v>
      </c>
      <c r="AS205" s="185">
        <v>3141</v>
      </c>
      <c r="AT205" s="185">
        <v>2490</v>
      </c>
      <c r="AU205" s="185">
        <v>28587</v>
      </c>
      <c r="AV205" s="185">
        <v>59598</v>
      </c>
      <c r="AW205" s="185">
        <v>11148</v>
      </c>
      <c r="AX205" s="185">
        <v>6229</v>
      </c>
      <c r="AY205" s="185">
        <v>512</v>
      </c>
      <c r="AZ205" s="185">
        <v>13384</v>
      </c>
      <c r="BA205" s="185">
        <v>2689</v>
      </c>
      <c r="BB205" s="185">
        <v>12468</v>
      </c>
      <c r="BC205" s="185">
        <v>17291</v>
      </c>
      <c r="BD205" s="185">
        <v>1564</v>
      </c>
      <c r="BE205" s="185">
        <v>980</v>
      </c>
      <c r="BF205" s="185">
        <v>158</v>
      </c>
      <c r="BG205" s="185">
        <v>2615</v>
      </c>
      <c r="BH205" s="185">
        <v>163</v>
      </c>
      <c r="BI205" s="185">
        <v>207841030</v>
      </c>
      <c r="BJ205" s="185">
        <v>341512770</v>
      </c>
      <c r="BK205" s="185">
        <v>56044860</v>
      </c>
      <c r="BL205" s="185">
        <v>52925110</v>
      </c>
      <c r="BM205" s="185">
        <v>1781450</v>
      </c>
      <c r="BN205" s="185">
        <v>112465690</v>
      </c>
      <c r="BO205" s="185">
        <v>98989810</v>
      </c>
      <c r="BP205" s="185">
        <v>239721070</v>
      </c>
      <c r="BQ205" s="185">
        <v>402342530</v>
      </c>
      <c r="BR205" s="185">
        <v>53949290</v>
      </c>
      <c r="BS205" s="185">
        <v>49553010</v>
      </c>
      <c r="BT205" s="185">
        <v>4565010</v>
      </c>
      <c r="BU205" s="185">
        <v>104613200</v>
      </c>
      <c r="BV205" s="185">
        <v>23554160</v>
      </c>
      <c r="BW205" s="185">
        <v>93131930</v>
      </c>
      <c r="BX205" s="185">
        <v>104375120</v>
      </c>
      <c r="BY205" s="185">
        <v>8531910</v>
      </c>
      <c r="BZ205" s="185">
        <v>6689390</v>
      </c>
      <c r="CA205" s="185">
        <v>988030</v>
      </c>
      <c r="CB205" s="185">
        <v>18654090</v>
      </c>
      <c r="CC205" s="185">
        <v>1402950</v>
      </c>
      <c r="CD205" s="185">
        <v>132598250</v>
      </c>
      <c r="CE205" s="185">
        <v>173350410</v>
      </c>
      <c r="CF205" s="185">
        <v>19478520</v>
      </c>
      <c r="CG205" s="185">
        <v>25790320</v>
      </c>
      <c r="CH205" s="185">
        <v>2294640</v>
      </c>
      <c r="CI205" s="185">
        <v>55837000</v>
      </c>
      <c r="CJ205" s="185">
        <v>6622580</v>
      </c>
      <c r="CK205" s="185">
        <v>150100</v>
      </c>
      <c r="CL205" s="185">
        <v>2161550</v>
      </c>
      <c r="CM205" s="185">
        <v>52350</v>
      </c>
      <c r="CN205" s="185">
        <v>232350</v>
      </c>
      <c r="CO205" s="185">
        <v>0</v>
      </c>
      <c r="CP205" s="185">
        <v>348350</v>
      </c>
      <c r="CQ205" s="185">
        <v>84250</v>
      </c>
      <c r="CR205" s="185">
        <v>7859386</v>
      </c>
      <c r="CS205" s="185">
        <v>15683366</v>
      </c>
      <c r="CT205" s="185">
        <v>1118336</v>
      </c>
      <c r="CU205" s="185">
        <v>2810244</v>
      </c>
      <c r="CV205" s="185">
        <v>105500</v>
      </c>
      <c r="CW205" s="185">
        <v>5342962</v>
      </c>
      <c r="CX205" s="185">
        <v>4010762</v>
      </c>
      <c r="CY205" s="185">
        <v>12441070.3646303</v>
      </c>
      <c r="CZ205" s="185">
        <v>17668739.2650485</v>
      </c>
      <c r="DA205" s="185">
        <v>1732140.87887569</v>
      </c>
      <c r="DB205" s="185">
        <v>626478.324386639</v>
      </c>
      <c r="DC205" s="185">
        <v>86334.2440605135</v>
      </c>
      <c r="DD205" s="185">
        <v>1678836.72207618</v>
      </c>
      <c r="DE205" s="185">
        <v>1836894</v>
      </c>
      <c r="DF205" s="185">
        <v>180831411</v>
      </c>
      <c r="DG205" s="185">
        <v>289459820</v>
      </c>
      <c r="DH205" s="185">
        <v>48766744</v>
      </c>
      <c r="DI205" s="185">
        <v>48862615</v>
      </c>
      <c r="DJ205" s="185">
        <v>1465932</v>
      </c>
      <c r="DK205" s="185">
        <v>100821655</v>
      </c>
      <c r="DL205" s="185">
        <v>98989810</v>
      </c>
      <c r="DM205" s="185">
        <v>173081020</v>
      </c>
      <c r="DN205" s="185">
        <v>303450558</v>
      </c>
      <c r="DO205" s="185">
        <v>43343332</v>
      </c>
      <c r="DP205" s="185">
        <v>40704227</v>
      </c>
      <c r="DQ205" s="185">
        <v>3213997</v>
      </c>
      <c r="DR205" s="185">
        <v>80915859</v>
      </c>
      <c r="DS205" s="185">
        <v>23534589</v>
      </c>
      <c r="DT205" s="185">
        <v>66429839</v>
      </c>
      <c r="DU205" s="185">
        <v>75780871</v>
      </c>
      <c r="DV205" s="185">
        <v>6875908</v>
      </c>
      <c r="DW205" s="185">
        <v>5330192</v>
      </c>
      <c r="DX205" s="185">
        <v>694216</v>
      </c>
      <c r="DY205" s="185">
        <v>13890354</v>
      </c>
      <c r="DZ205" s="185">
        <v>1402950</v>
      </c>
      <c r="EA205" s="185">
        <v>95186445</v>
      </c>
      <c r="EB205" s="185">
        <v>126995962</v>
      </c>
      <c r="EC205" s="185">
        <v>15654508</v>
      </c>
      <c r="ED205" s="185">
        <v>20688322</v>
      </c>
      <c r="EE205" s="185">
        <v>1630604</v>
      </c>
      <c r="EF205" s="185">
        <v>42079283</v>
      </c>
      <c r="EG205" s="185">
        <v>6622580</v>
      </c>
      <c r="EH205" s="185">
        <v>105070</v>
      </c>
      <c r="EI205" s="185">
        <v>1524575</v>
      </c>
      <c r="EJ205" s="185">
        <v>41880</v>
      </c>
      <c r="EK205" s="185">
        <v>199300</v>
      </c>
      <c r="EL205" s="185">
        <v>0</v>
      </c>
      <c r="EM205" s="185">
        <v>280500</v>
      </c>
      <c r="EN205" s="185">
        <v>84250</v>
      </c>
      <c r="EO205" s="185">
        <v>4955421.30702189</v>
      </c>
      <c r="EP205" s="185">
        <v>9671103.57614925</v>
      </c>
      <c r="EQ205" s="185">
        <v>672683.402238918</v>
      </c>
      <c r="ER205" s="185">
        <v>1866673.11682884</v>
      </c>
      <c r="ES205" s="185">
        <v>62371.3119664896</v>
      </c>
      <c r="ET205" s="185">
        <v>3451406.69292088</v>
      </c>
      <c r="EU205" s="185">
        <v>4010762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3286413</v>
      </c>
      <c r="FC205" s="185">
        <v>2544347</v>
      </c>
      <c r="FD205" s="185">
        <v>0</v>
      </c>
      <c r="FE205" s="185">
        <v>0</v>
      </c>
      <c r="FF205" s="185">
        <v>0</v>
      </c>
      <c r="FG205" s="185">
        <v>438876</v>
      </c>
      <c r="FH205" s="185">
        <v>1616721</v>
      </c>
      <c r="FI205" s="185">
        <v>8769892.31695183</v>
      </c>
      <c r="FJ205" s="185">
        <v>12539470.9177291</v>
      </c>
      <c r="FK205" s="185">
        <v>1385492.54403936</v>
      </c>
      <c r="FL205" s="185">
        <v>494660.765319011</v>
      </c>
      <c r="FM205" s="185">
        <v>60737.4144647681</v>
      </c>
      <c r="FN205" s="185">
        <v>1235254.7705572</v>
      </c>
      <c r="FO205" s="185">
        <v>1836894</v>
      </c>
      <c r="FP205" s="185">
        <v>149120791</v>
      </c>
      <c r="FQ205" s="185">
        <v>700000</v>
      </c>
      <c r="FR205" s="185">
        <v>950000</v>
      </c>
      <c r="FS205" s="185">
        <v>0</v>
      </c>
      <c r="FT205" s="185">
        <v>2207934</v>
      </c>
      <c r="FU205" s="185">
        <v>772270</v>
      </c>
      <c r="FV205" s="185">
        <v>8003005</v>
      </c>
      <c r="FW205" s="185">
        <v>10544000</v>
      </c>
      <c r="FX205" s="185">
        <v>13195319</v>
      </c>
      <c r="FY205" s="185">
        <v>706140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船員保険事業月報【平成23年8月】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13.448699999999999</v>
      </c>
      <c r="G7" s="68">
        <f>SUM(G8:G9)</f>
        <v>13.1517</v>
      </c>
      <c r="H7" s="69">
        <f>H9</f>
        <v>0.8173</v>
      </c>
      <c r="I7" s="68">
        <f>SUM(I8:I9)</f>
        <v>0.29700000000000004</v>
      </c>
      <c r="J7" s="68">
        <f>SUM(J8:J9)</f>
        <v>0.04</v>
      </c>
      <c r="K7" s="68">
        <f>SUM(K8:K9)</f>
        <v>0.7565</v>
      </c>
    </row>
    <row r="8" spans="5:11" ht="13.5">
      <c r="E8" s="70" t="s">
        <v>53</v>
      </c>
      <c r="F8" s="71">
        <f>SUM(G8,I8)</f>
        <v>5.9857</v>
      </c>
      <c r="G8" s="72">
        <f>F205/10000</f>
        <v>5.8809</v>
      </c>
      <c r="H8" s="73"/>
      <c r="I8" s="71">
        <f>I205/10000</f>
        <v>0.1048</v>
      </c>
      <c r="J8" s="74">
        <f>K205/10000</f>
        <v>0.0339</v>
      </c>
      <c r="K8" s="74">
        <f>M205/10000</f>
        <v>0.3488</v>
      </c>
    </row>
    <row r="9" spans="5:11" ht="13.5">
      <c r="E9" s="65" t="s">
        <v>54</v>
      </c>
      <c r="F9" s="75">
        <f>SUM(G9,I9)</f>
        <v>7.463</v>
      </c>
      <c r="G9" s="76">
        <f>G205/10000</f>
        <v>7.2708</v>
      </c>
      <c r="H9" s="77">
        <f>H205/10000</f>
        <v>0.8173</v>
      </c>
      <c r="I9" s="78">
        <f>J205/10000</f>
        <v>0.1922</v>
      </c>
      <c r="J9" s="77">
        <f>L205/10000</f>
        <v>0.0061</v>
      </c>
      <c r="K9" s="77">
        <f>N205/10000</f>
        <v>0.4077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386326.578345055</v>
      </c>
      <c r="F12" s="230"/>
      <c r="G12" s="229">
        <f>P205/100000</f>
        <v>231.2435</v>
      </c>
      <c r="H12" s="230"/>
      <c r="I12" s="229">
        <f>Q205/100000</f>
        <v>0</v>
      </c>
      <c r="J12" s="230"/>
      <c r="K12" s="229">
        <f>R205/100000</f>
        <v>231.2435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7.9119</v>
      </c>
      <c r="G19" s="91">
        <f aca="true" t="shared" si="0" ref="G19:M19">SUM(G20,G24,G27)</f>
        <v>0.16219999999999998</v>
      </c>
      <c r="H19" s="91">
        <f t="shared" si="0"/>
        <v>6.2525</v>
      </c>
      <c r="I19" s="92">
        <f t="shared" si="0"/>
        <v>1.4971999999999999</v>
      </c>
      <c r="J19" s="93">
        <f t="shared" si="0"/>
        <v>14.9992</v>
      </c>
      <c r="K19" s="94">
        <f t="shared" si="0"/>
        <v>1.9122000000000001</v>
      </c>
      <c r="L19" s="94">
        <f t="shared" si="0"/>
        <v>9.9119</v>
      </c>
      <c r="M19" s="95">
        <f t="shared" si="0"/>
        <v>3.1751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7.3517</v>
      </c>
      <c r="G20" s="101">
        <f t="shared" si="1"/>
        <v>0.1347</v>
      </c>
      <c r="H20" s="101">
        <f t="shared" si="1"/>
        <v>5.7676</v>
      </c>
      <c r="I20" s="101">
        <f t="shared" si="1"/>
        <v>1.4493999999999998</v>
      </c>
      <c r="J20" s="100">
        <f t="shared" si="1"/>
        <v>13.5654</v>
      </c>
      <c r="K20" s="101">
        <f t="shared" si="1"/>
        <v>1.5691000000000002</v>
      </c>
      <c r="L20" s="101">
        <f t="shared" si="1"/>
        <v>8.9415</v>
      </c>
      <c r="M20" s="102">
        <f t="shared" si="1"/>
        <v>3.0548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2.6565000000000003</v>
      </c>
      <c r="G21" s="108">
        <f>S205/10000</f>
        <v>0.0453</v>
      </c>
      <c r="H21" s="108">
        <f>Z205/10000</f>
        <v>2.0604</v>
      </c>
      <c r="I21" s="102">
        <f>AG205/10000</f>
        <v>0.5508</v>
      </c>
      <c r="J21" s="107">
        <f aca="true" t="shared" si="3" ref="J21:J26">SUM(K21:M21)</f>
        <v>4.7889</v>
      </c>
      <c r="K21" s="108">
        <f>AN205/10000</f>
        <v>0.517</v>
      </c>
      <c r="L21" s="101">
        <f>AU205/10000</f>
        <v>3.0432</v>
      </c>
      <c r="M21" s="109">
        <f>BB205/10000</f>
        <v>1.2287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4.6952</v>
      </c>
      <c r="G22" s="101">
        <f>T205/10000</f>
        <v>0.0894</v>
      </c>
      <c r="H22" s="101">
        <f>AA205/10000</f>
        <v>3.7072</v>
      </c>
      <c r="I22" s="109">
        <f>AH205/10000</f>
        <v>0.8986</v>
      </c>
      <c r="J22" s="107">
        <f t="shared" si="3"/>
        <v>8.7765</v>
      </c>
      <c r="K22" s="101">
        <f>AO205/10000</f>
        <v>1.0521</v>
      </c>
      <c r="L22" s="108">
        <f>AV205/10000</f>
        <v>5.8983</v>
      </c>
      <c r="M22" s="102">
        <f>BC205/10000</f>
        <v>1.8261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0.6983</v>
      </c>
      <c r="G23" s="101">
        <f>U205/10000</f>
        <v>0.0124</v>
      </c>
      <c r="H23" s="108">
        <f>AB205/10000</f>
        <v>0.5996</v>
      </c>
      <c r="I23" s="102">
        <f>AI205/10000</f>
        <v>0.0863</v>
      </c>
      <c r="J23" s="107">
        <f t="shared" si="3"/>
        <v>1.186</v>
      </c>
      <c r="K23" s="108">
        <f>AP205/10000</f>
        <v>0.0825</v>
      </c>
      <c r="L23" s="108">
        <f>AW205/10000</f>
        <v>0.9513</v>
      </c>
      <c r="M23" s="109">
        <f>BD205/10000</f>
        <v>0.1522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0.385</v>
      </c>
      <c r="G24" s="101">
        <f>V205/10000</f>
        <v>0.0102</v>
      </c>
      <c r="H24" s="101">
        <f>AC205/10000</f>
        <v>0.3341</v>
      </c>
      <c r="I24" s="109">
        <f>AJ205/10000</f>
        <v>0.0407</v>
      </c>
      <c r="J24" s="107">
        <f t="shared" si="3"/>
        <v>0.9323</v>
      </c>
      <c r="K24" s="101">
        <f>AQ205/10000</f>
        <v>0.1608</v>
      </c>
      <c r="L24" s="101">
        <f>AX205/10000</f>
        <v>0.6718</v>
      </c>
      <c r="M24" s="102">
        <f>BE205/10000</f>
        <v>0.0997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0.041699999999999994</v>
      </c>
      <c r="G25" s="108">
        <f>W205/10000</f>
        <v>0.0011</v>
      </c>
      <c r="H25" s="108">
        <f>AD205/10000</f>
        <v>0.0341</v>
      </c>
      <c r="I25" s="102">
        <f>AK205/10000</f>
        <v>0.0065</v>
      </c>
      <c r="J25" s="107">
        <f t="shared" si="3"/>
        <v>0.0867</v>
      </c>
      <c r="K25" s="108">
        <f>AR205/10000</f>
        <v>0.01</v>
      </c>
      <c r="L25" s="101">
        <f>AY205/10000</f>
        <v>0.0602</v>
      </c>
      <c r="M25" s="102">
        <f>BF205/10000</f>
        <v>0.0165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0.8794</v>
      </c>
      <c r="G26" s="118">
        <f>X205/10000</f>
        <v>0.022</v>
      </c>
      <c r="H26" s="101">
        <f>AE205/10000</f>
        <v>0.7502</v>
      </c>
      <c r="I26" s="109">
        <f>AL205/10000</f>
        <v>0.1072</v>
      </c>
      <c r="J26" s="100">
        <f t="shared" si="3"/>
        <v>1.9909</v>
      </c>
      <c r="K26" s="101">
        <f>AS205/10000</f>
        <v>0.3179</v>
      </c>
      <c r="L26" s="101">
        <f>AZ205/10000</f>
        <v>1.4201</v>
      </c>
      <c r="M26" s="109">
        <f>BG205/10000</f>
        <v>0.2529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0.1752</v>
      </c>
      <c r="G27" s="123">
        <f>Y205/10000</f>
        <v>0.0173</v>
      </c>
      <c r="H27" s="123">
        <f>AF205/10000</f>
        <v>0.1508</v>
      </c>
      <c r="I27" s="124">
        <f>AM205/10000</f>
        <v>0.0071</v>
      </c>
      <c r="J27" s="122">
        <f>SUM(K27:M27)</f>
        <v>0.5015</v>
      </c>
      <c r="K27" s="123">
        <f>AT205/10000</f>
        <v>0.1823</v>
      </c>
      <c r="L27" s="123">
        <f>BA205/10000</f>
        <v>0.2986</v>
      </c>
      <c r="M27" s="124">
        <f>BH205/10000</f>
        <v>0.0206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21.1658008</v>
      </c>
      <c r="G34" s="94">
        <f t="shared" si="4"/>
        <v>7.0927245</v>
      </c>
      <c r="H34" s="94">
        <f t="shared" si="4"/>
        <v>7.4304327</v>
      </c>
      <c r="I34" s="94">
        <f t="shared" si="4"/>
        <v>2.1176387999999995</v>
      </c>
      <c r="J34" s="94">
        <f t="shared" si="4"/>
        <v>3.5713798000000003</v>
      </c>
      <c r="K34" s="94">
        <f t="shared" si="4"/>
        <v>0.02611</v>
      </c>
      <c r="L34" s="94">
        <f t="shared" si="4"/>
        <v>0.30856898000000005</v>
      </c>
      <c r="M34" s="95">
        <f>ROUND((CY205+CZ205+DB205+DE205)/100000000,8)</f>
        <v>0.61894602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18.5263736</v>
      </c>
      <c r="G35" s="131">
        <f t="shared" si="5"/>
        <v>5.7852654999999995</v>
      </c>
      <c r="H35" s="131">
        <f t="shared" si="5"/>
        <v>6.6504572</v>
      </c>
      <c r="I35" s="131">
        <f t="shared" si="5"/>
        <v>2.020701</v>
      </c>
      <c r="J35" s="108">
        <f t="shared" si="5"/>
        <v>3.2089657000000003</v>
      </c>
      <c r="K35" s="132">
        <f t="shared" si="5"/>
        <v>0.022944000000000003</v>
      </c>
      <c r="L35" s="132">
        <f t="shared" si="5"/>
        <v>0.24976172000000002</v>
      </c>
      <c r="M35" s="102">
        <f>ROUND((CY205+CZ205)/100000000,8)</f>
        <v>0.58827848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7.2732963</v>
      </c>
      <c r="G36" s="101">
        <f>BI205/100000000</f>
        <v>1.9889442</v>
      </c>
      <c r="H36" s="101">
        <f>BP205/100000000</f>
        <v>2.5900448</v>
      </c>
      <c r="I36" s="133">
        <f>BW205/100000000</f>
        <v>0.8926107</v>
      </c>
      <c r="J36" s="101">
        <f>CD205/100000000</f>
        <v>1.4824244</v>
      </c>
      <c r="K36" s="101">
        <f>CK205/100000000</f>
        <v>0.0016975</v>
      </c>
      <c r="L36" s="133">
        <f>CR205/100000000</f>
        <v>0.07638964</v>
      </c>
      <c r="M36" s="134">
        <f>ROUND(CY205/100000000,8)</f>
        <v>0.24118506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11.253077300000001</v>
      </c>
      <c r="G37" s="108">
        <f>BJ205/100000000</f>
        <v>3.7963213</v>
      </c>
      <c r="H37" s="108">
        <f>BQ205/100000000</f>
        <v>4.0604124</v>
      </c>
      <c r="I37" s="133">
        <f>BX205/100000000</f>
        <v>1.1280903</v>
      </c>
      <c r="J37" s="108">
        <f>CE205/100000000</f>
        <v>1.7265413</v>
      </c>
      <c r="K37" s="101">
        <f>CL205/100000000</f>
        <v>0.0212465</v>
      </c>
      <c r="L37" s="133">
        <f>CS205/100000000</f>
        <v>0.17337208</v>
      </c>
      <c r="M37" s="135">
        <f>ROUND((CY205+CZ205)/100000000,8)-ROUND(CY205/100000000,8)</f>
        <v>0.34709342000000004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1.2492619</v>
      </c>
      <c r="G38" s="101">
        <f>BK205/100000000</f>
        <v>0.4897023</v>
      </c>
      <c r="H38" s="101">
        <f>BR205/100000000</f>
        <v>0.4646039</v>
      </c>
      <c r="I38" s="131">
        <f>BY205/100000000</f>
        <v>0.082432</v>
      </c>
      <c r="J38" s="101">
        <f>CF205/100000000</f>
        <v>0.1668816</v>
      </c>
      <c r="K38" s="108">
        <f>CM205/100000000</f>
        <v>0.000647</v>
      </c>
      <c r="L38" s="131">
        <f>CT205/100000000</f>
        <v>0.01036564</v>
      </c>
      <c r="M38" s="134">
        <f>ROUND(DA205/100000000,8)</f>
        <v>0.03462946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1.4440854499999998</v>
      </c>
      <c r="G39" s="108">
        <f>BL205/100000000</f>
        <v>0.5072688</v>
      </c>
      <c r="H39" s="108">
        <f>BS205/100000000</f>
        <v>0.5271805</v>
      </c>
      <c r="I39" s="133">
        <f>BZ205/100000000</f>
        <v>0.0769054</v>
      </c>
      <c r="J39" s="108">
        <f>CG205/100000000</f>
        <v>0.288432</v>
      </c>
      <c r="K39" s="101">
        <f>CN205/100000000</f>
        <v>0.0023235</v>
      </c>
      <c r="L39" s="133">
        <f>CU205/100000000</f>
        <v>0.0298589</v>
      </c>
      <c r="M39" s="135">
        <f>ROUND((CY205+CZ205+DB205+DE205)/100000000,8)-ROUND((CY205+CZ205+DE205)/100000000,8)</f>
        <v>0.012116349999999998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0.15108440999999997</v>
      </c>
      <c r="G40" s="108">
        <f>BM205/100000000</f>
        <v>0.0591461</v>
      </c>
      <c r="H40" s="108">
        <f>BT205/100000000</f>
        <v>0.048139</v>
      </c>
      <c r="I40" s="131">
        <f>CA205/100000000</f>
        <v>0.0120501</v>
      </c>
      <c r="J40" s="108">
        <f>CH205/100000000</f>
        <v>0.0283945</v>
      </c>
      <c r="K40" s="108">
        <f>CO205/100000000</f>
        <v>0</v>
      </c>
      <c r="L40" s="131">
        <f>CV205/100000000</f>
        <v>0.0016687</v>
      </c>
      <c r="M40" s="134">
        <f>ROUND(DC205/100000000,8)</f>
        <v>0.00168601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3.1032242800000005</v>
      </c>
      <c r="G41" s="101">
        <f>BN205/100000000</f>
        <v>1.0817993</v>
      </c>
      <c r="H41" s="101">
        <f>BU205/100000000</f>
        <v>1.1372697</v>
      </c>
      <c r="I41" s="133">
        <f>CB205/100000000</f>
        <v>0.18013</v>
      </c>
      <c r="J41" s="101">
        <f>CI205/100000000</f>
        <v>0.6108232</v>
      </c>
      <c r="K41" s="101">
        <f>CP205/100000000</f>
        <v>0.003216</v>
      </c>
      <c r="L41" s="133">
        <f>CW205/100000000</f>
        <v>0.05742598</v>
      </c>
      <c r="M41" s="135">
        <f>ROUND(DD205/100000000,8)</f>
        <v>0.0325601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1.19534175</v>
      </c>
      <c r="G42" s="123">
        <f>BO205/100000000</f>
        <v>0.8001902</v>
      </c>
      <c r="H42" s="123">
        <f>BV205/100000000</f>
        <v>0.252795</v>
      </c>
      <c r="I42" s="136">
        <f>CC205/100000000</f>
        <v>0.0200324</v>
      </c>
      <c r="J42" s="123">
        <f>CJ205/100000000</f>
        <v>0.0739821</v>
      </c>
      <c r="K42" s="123">
        <f>CQ205/100000000</f>
        <v>0.0008425</v>
      </c>
      <c r="L42" s="136">
        <f>CX205/100000000</f>
        <v>0.02894836</v>
      </c>
      <c r="M42" s="137">
        <f>DE205/100000000</f>
        <v>0.01855119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16.16937755</v>
      </c>
      <c r="G51" s="94">
        <f t="shared" si="7"/>
        <v>6.1558502200000005</v>
      </c>
      <c r="H51" s="94">
        <f t="shared" si="7"/>
        <v>5.62331887</v>
      </c>
      <c r="I51" s="94">
        <f t="shared" si="7"/>
        <v>1.5362215700000001</v>
      </c>
      <c r="J51" s="94">
        <f t="shared" si="7"/>
        <v>2.63184821</v>
      </c>
      <c r="K51" s="94">
        <f t="shared" si="7"/>
        <v>0.019079799999999997</v>
      </c>
      <c r="L51" s="95">
        <f>ROUND((EO205+EP205+ER205+EU205)/100000000,8)</f>
        <v>0.20305888</v>
      </c>
      <c r="M51" s="90">
        <f>SUM(M52,M56)</f>
        <v>0</v>
      </c>
      <c r="N51" s="94">
        <f>SUM(N52,N56)</f>
        <v>0.14234477</v>
      </c>
      <c r="O51" s="149">
        <f>FH205/100000000</f>
        <v>0.02838892</v>
      </c>
      <c r="P51" s="150">
        <f>ROUND((FI205+FJ205+FL205+FO205)/100000000,8)</f>
        <v>0.44335551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13.778658790000001</v>
      </c>
      <c r="G52" s="108">
        <f t="shared" si="8"/>
        <v>4.88945642</v>
      </c>
      <c r="H52" s="108">
        <f t="shared" si="8"/>
        <v>4.93673401</v>
      </c>
      <c r="I52" s="108">
        <f t="shared" si="8"/>
        <v>1.45406163</v>
      </c>
      <c r="J52" s="108">
        <f t="shared" si="8"/>
        <v>2.32664941</v>
      </c>
      <c r="K52" s="108">
        <f t="shared" si="8"/>
        <v>0.0162443</v>
      </c>
      <c r="L52" s="102">
        <f>ROUND((EO205+EP205)/100000000,8)</f>
        <v>0.15551302</v>
      </c>
      <c r="M52" s="151">
        <f t="shared" si="8"/>
        <v>0</v>
      </c>
      <c r="N52" s="108">
        <f t="shared" si="8"/>
        <v>0.14234477</v>
      </c>
      <c r="O52" s="252"/>
      <c r="P52" s="134">
        <f>ROUND((FI205+FJ205)/100000000,8)</f>
        <v>0.41527902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5.30819902</v>
      </c>
      <c r="G53" s="108">
        <f>DF205/100000000</f>
        <v>1.68293157</v>
      </c>
      <c r="H53" s="108">
        <f>DM205/100000000</f>
        <v>1.87049064</v>
      </c>
      <c r="I53" s="108">
        <f>DT205/100000000</f>
        <v>0.63974511</v>
      </c>
      <c r="J53" s="108">
        <f>EA205/100000000</f>
        <v>1.06610181</v>
      </c>
      <c r="K53" s="108">
        <f>EH205/100000000</f>
        <v>0.00118825</v>
      </c>
      <c r="L53" s="102">
        <f>ROUND(EO205/100000000,8)</f>
        <v>0.04774164</v>
      </c>
      <c r="M53" s="107">
        <f>EV205/100000000</f>
        <v>0</v>
      </c>
      <c r="N53" s="152">
        <f>FB205/100000000</f>
        <v>0.06887329</v>
      </c>
      <c r="O53" s="253"/>
      <c r="P53" s="102">
        <f>ROUND(FI205/100000000,8)</f>
        <v>0.16882913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8.470459770000001</v>
      </c>
      <c r="G54" s="108">
        <f>DG205/100000000</f>
        <v>3.20652485</v>
      </c>
      <c r="H54" s="108">
        <f>DN205/100000000</f>
        <v>3.06624337</v>
      </c>
      <c r="I54" s="108">
        <f>DU205/100000000</f>
        <v>0.81431652</v>
      </c>
      <c r="J54" s="108">
        <f>EB205/100000000</f>
        <v>1.2605476</v>
      </c>
      <c r="K54" s="108">
        <f>EI205/100000000</f>
        <v>0.01505605</v>
      </c>
      <c r="L54" s="102">
        <f>ROUND((EO205+EP205)/100000000,8)-ROUND(EO205/100000000,8)</f>
        <v>0.10777138</v>
      </c>
      <c r="M54" s="107">
        <f>EW205/100000000</f>
        <v>0</v>
      </c>
      <c r="N54" s="152">
        <f>FC205/100000000</f>
        <v>0.07347148</v>
      </c>
      <c r="O54" s="253"/>
      <c r="P54" s="102">
        <f>ROUND((FI205+FJ205)/100000000,8)-ROUND(FI205/100000000,8)</f>
        <v>0.24644989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1.01822276</v>
      </c>
      <c r="G55" s="108">
        <f>DH205/100000000</f>
        <v>0.43756788</v>
      </c>
      <c r="H55" s="108">
        <f>DO205/100000000</f>
        <v>0.37344438</v>
      </c>
      <c r="I55" s="108">
        <f>DV205/100000000</f>
        <v>0.06629436</v>
      </c>
      <c r="J55" s="108">
        <f>EC205/100000000</f>
        <v>0.1340915</v>
      </c>
      <c r="K55" s="108">
        <f>EJ205/100000000</f>
        <v>0.0005176</v>
      </c>
      <c r="L55" s="102">
        <f>ROUND(EQ205/100000000,8)</f>
        <v>0.00630704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0.02770582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1.2140384899999999</v>
      </c>
      <c r="G56" s="108">
        <f>DI205/100000000</f>
        <v>0.4662036</v>
      </c>
      <c r="H56" s="108">
        <f>DP205/100000000</f>
        <v>0.43390015</v>
      </c>
      <c r="I56" s="108">
        <f>DW205/100000000</f>
        <v>0.06212754</v>
      </c>
      <c r="J56" s="108">
        <f>ED205/100000000</f>
        <v>0.2312167</v>
      </c>
      <c r="K56" s="108">
        <f>EK205/100000000</f>
        <v>0.001993</v>
      </c>
      <c r="L56" s="102">
        <f>ROUND((EO205+EP205+ER205+EU205)/100000000,8)-ROUND((EO205+EP205+EU205)/100000000,8)</f>
        <v>0.01859749999999999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0.009525300000000014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0.11739088</v>
      </c>
      <c r="G57" s="108">
        <f>DJ205/100000000</f>
        <v>0.05317659</v>
      </c>
      <c r="H57" s="108">
        <f>DQ205/100000000</f>
        <v>0.03399605</v>
      </c>
      <c r="I57" s="108">
        <f>DX205/100000000</f>
        <v>0.00879546</v>
      </c>
      <c r="J57" s="108">
        <f>EE205/100000000</f>
        <v>0.02038068</v>
      </c>
      <c r="K57" s="108">
        <f>EL205/100000000</f>
        <v>0</v>
      </c>
      <c r="L57" s="102">
        <f>ROUND(ES205/100000000,8)</f>
        <v>0.0010421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0.00118033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2.48003259</v>
      </c>
      <c r="G58" s="101">
        <f>DK205/100000000</f>
        <v>0.96111132</v>
      </c>
      <c r="H58" s="101">
        <f>DR205/100000000</f>
        <v>0.88250745</v>
      </c>
      <c r="I58" s="101">
        <f>DY205/100000000</f>
        <v>0.13582027</v>
      </c>
      <c r="J58" s="101">
        <f>EF205/100000000</f>
        <v>0.46155002</v>
      </c>
      <c r="K58" s="101">
        <f>EM205/100000000</f>
        <v>0.00261775</v>
      </c>
      <c r="L58" s="109">
        <f>ROUND(ET205/100000000,8)</f>
        <v>0.03642578</v>
      </c>
      <c r="M58" s="100">
        <f>FA205/100000000</f>
        <v>0</v>
      </c>
      <c r="N58" s="153">
        <f>FG205/100000000</f>
        <v>0.01762211</v>
      </c>
      <c r="O58" s="253"/>
      <c r="P58" s="109">
        <f>ROUND(FN205/100000000,8)</f>
        <v>0.02383742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1.17668027</v>
      </c>
      <c r="G59" s="123">
        <f>DL205/100000000</f>
        <v>0.8001902</v>
      </c>
      <c r="H59" s="123">
        <f>DS205/100000000</f>
        <v>0.25268471</v>
      </c>
      <c r="I59" s="123">
        <f>DZ205/100000000</f>
        <v>0.0200324</v>
      </c>
      <c r="J59" s="123">
        <f>EG205/100000000</f>
        <v>0.0739821</v>
      </c>
      <c r="K59" s="123">
        <f>EN205/100000000</f>
        <v>0.0008425</v>
      </c>
      <c r="L59" s="124">
        <f>EU205/100000000</f>
        <v>0.02894836</v>
      </c>
      <c r="M59" s="154"/>
      <c r="N59" s="155"/>
      <c r="O59" s="156"/>
      <c r="P59" s="124">
        <f>FO205/100000000</f>
        <v>0.01855119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1.50985994</v>
      </c>
      <c r="G70" s="94">
        <f>SUM(G71:G72)</f>
        <v>0.019999999999999997</v>
      </c>
      <c r="H70" s="94">
        <f>SUM(H71:H72)</f>
        <v>0.4365</v>
      </c>
      <c r="I70" s="95">
        <f>I71</f>
        <v>0.00863563</v>
      </c>
      <c r="J70" s="165">
        <f>SUM(J71:J72)</f>
        <v>0.206212</v>
      </c>
      <c r="K70" s="165">
        <f>SUM(K71:K72)</f>
        <v>0.14427197</v>
      </c>
    </row>
    <row r="71" spans="5:11" ht="13.5">
      <c r="E71" s="166" t="s">
        <v>53</v>
      </c>
      <c r="F71" s="107">
        <f>FP205/100000000</f>
        <v>1.50985994</v>
      </c>
      <c r="G71" s="108">
        <f>FQ205/100000000</f>
        <v>0.009</v>
      </c>
      <c r="H71" s="108">
        <f>FS205/100000000</f>
        <v>0.0126</v>
      </c>
      <c r="I71" s="134">
        <f>FU205/100000000</f>
        <v>0.00863563</v>
      </c>
      <c r="J71" s="167">
        <f>FV205/100000000</f>
        <v>0.09684</v>
      </c>
      <c r="K71" s="167">
        <f>FX205/100000000</f>
        <v>0.14241197</v>
      </c>
    </row>
    <row r="72" spans="5:11" ht="13.5">
      <c r="E72" s="47" t="s">
        <v>54</v>
      </c>
      <c r="F72" s="168"/>
      <c r="G72" s="169">
        <f>FR205/100000000</f>
        <v>0.011</v>
      </c>
      <c r="H72" s="123">
        <f>FT205/100000000</f>
        <v>0.4239</v>
      </c>
      <c r="I72" s="170"/>
      <c r="J72" s="171">
        <f>FW205/100000000</f>
        <v>0.109372</v>
      </c>
      <c r="K72" s="171">
        <f>FY205/100000000</f>
        <v>0.00186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201108</v>
      </c>
      <c r="F205" s="185">
        <v>58809</v>
      </c>
      <c r="G205" s="185">
        <v>72708</v>
      </c>
      <c r="H205" s="185">
        <v>8173</v>
      </c>
      <c r="I205" s="185">
        <v>1048</v>
      </c>
      <c r="J205" s="185">
        <v>1922</v>
      </c>
      <c r="K205" s="185">
        <v>339</v>
      </c>
      <c r="L205" s="185">
        <v>61</v>
      </c>
      <c r="M205" s="185">
        <v>3488</v>
      </c>
      <c r="N205" s="185">
        <v>4077</v>
      </c>
      <c r="O205" s="185">
        <v>386326.578345055</v>
      </c>
      <c r="P205" s="185">
        <v>23124350</v>
      </c>
      <c r="Q205" s="185">
        <v>0</v>
      </c>
      <c r="R205" s="185">
        <v>23124350</v>
      </c>
      <c r="S205" s="185">
        <v>453</v>
      </c>
      <c r="T205" s="185">
        <v>894</v>
      </c>
      <c r="U205" s="185">
        <v>124</v>
      </c>
      <c r="V205" s="185">
        <v>102</v>
      </c>
      <c r="W205" s="185">
        <v>11</v>
      </c>
      <c r="X205" s="185">
        <v>220</v>
      </c>
      <c r="Y205" s="185">
        <v>173</v>
      </c>
      <c r="Z205" s="185">
        <v>20604</v>
      </c>
      <c r="AA205" s="185">
        <v>37072</v>
      </c>
      <c r="AB205" s="185">
        <v>5996</v>
      </c>
      <c r="AC205" s="185">
        <v>3341</v>
      </c>
      <c r="AD205" s="185">
        <v>341</v>
      </c>
      <c r="AE205" s="185">
        <v>7502</v>
      </c>
      <c r="AF205" s="185">
        <v>1508</v>
      </c>
      <c r="AG205" s="185">
        <v>5508</v>
      </c>
      <c r="AH205" s="185">
        <v>8986</v>
      </c>
      <c r="AI205" s="185">
        <v>863</v>
      </c>
      <c r="AJ205" s="185">
        <v>407</v>
      </c>
      <c r="AK205" s="185">
        <v>65</v>
      </c>
      <c r="AL205" s="185">
        <v>1072</v>
      </c>
      <c r="AM205" s="185">
        <v>71</v>
      </c>
      <c r="AN205" s="185">
        <v>5170</v>
      </c>
      <c r="AO205" s="185">
        <v>10521</v>
      </c>
      <c r="AP205" s="185">
        <v>825</v>
      </c>
      <c r="AQ205" s="185">
        <v>1608</v>
      </c>
      <c r="AR205" s="185">
        <v>100</v>
      </c>
      <c r="AS205" s="185">
        <v>3179</v>
      </c>
      <c r="AT205" s="185">
        <v>1823</v>
      </c>
      <c r="AU205" s="185">
        <v>30432</v>
      </c>
      <c r="AV205" s="185">
        <v>58983</v>
      </c>
      <c r="AW205" s="185">
        <v>9513</v>
      </c>
      <c r="AX205" s="185">
        <v>6718</v>
      </c>
      <c r="AY205" s="185">
        <v>602</v>
      </c>
      <c r="AZ205" s="185">
        <v>14201</v>
      </c>
      <c r="BA205" s="185">
        <v>2986</v>
      </c>
      <c r="BB205" s="185">
        <v>12287</v>
      </c>
      <c r="BC205" s="185">
        <v>18261</v>
      </c>
      <c r="BD205" s="185">
        <v>1522</v>
      </c>
      <c r="BE205" s="185">
        <v>997</v>
      </c>
      <c r="BF205" s="185">
        <v>165</v>
      </c>
      <c r="BG205" s="185">
        <v>2529</v>
      </c>
      <c r="BH205" s="185">
        <v>206</v>
      </c>
      <c r="BI205" s="185">
        <v>198894420</v>
      </c>
      <c r="BJ205" s="185">
        <v>379632130</v>
      </c>
      <c r="BK205" s="185">
        <v>48970230</v>
      </c>
      <c r="BL205" s="185">
        <v>50726880</v>
      </c>
      <c r="BM205" s="185">
        <v>5914610</v>
      </c>
      <c r="BN205" s="185">
        <v>108179930</v>
      </c>
      <c r="BO205" s="185">
        <v>80019020</v>
      </c>
      <c r="BP205" s="185">
        <v>259004480</v>
      </c>
      <c r="BQ205" s="185">
        <v>406041240</v>
      </c>
      <c r="BR205" s="185">
        <v>46460390</v>
      </c>
      <c r="BS205" s="185">
        <v>52718050</v>
      </c>
      <c r="BT205" s="185">
        <v>4813900</v>
      </c>
      <c r="BU205" s="185">
        <v>113726970</v>
      </c>
      <c r="BV205" s="185">
        <v>25279500</v>
      </c>
      <c r="BW205" s="185">
        <v>89261070</v>
      </c>
      <c r="BX205" s="185">
        <v>112809030</v>
      </c>
      <c r="BY205" s="185">
        <v>8243200</v>
      </c>
      <c r="BZ205" s="185">
        <v>7690540</v>
      </c>
      <c r="CA205" s="185">
        <v>1205010</v>
      </c>
      <c r="CB205" s="185">
        <v>18013000</v>
      </c>
      <c r="CC205" s="185">
        <v>2003240</v>
      </c>
      <c r="CD205" s="185">
        <v>148242440</v>
      </c>
      <c r="CE205" s="185">
        <v>172654130</v>
      </c>
      <c r="CF205" s="185">
        <v>16688160</v>
      </c>
      <c r="CG205" s="185">
        <v>28843200</v>
      </c>
      <c r="CH205" s="185">
        <v>2839450</v>
      </c>
      <c r="CI205" s="185">
        <v>61082320</v>
      </c>
      <c r="CJ205" s="185">
        <v>7398210</v>
      </c>
      <c r="CK205" s="185">
        <v>169750</v>
      </c>
      <c r="CL205" s="185">
        <v>2124650</v>
      </c>
      <c r="CM205" s="185">
        <v>64700</v>
      </c>
      <c r="CN205" s="185">
        <v>232350</v>
      </c>
      <c r="CO205" s="185">
        <v>0</v>
      </c>
      <c r="CP205" s="185">
        <v>321600</v>
      </c>
      <c r="CQ205" s="185">
        <v>84250</v>
      </c>
      <c r="CR205" s="185">
        <v>7638964</v>
      </c>
      <c r="CS205" s="185">
        <v>17337208</v>
      </c>
      <c r="CT205" s="185">
        <v>1036564</v>
      </c>
      <c r="CU205" s="185">
        <v>2985890</v>
      </c>
      <c r="CV205" s="185">
        <v>166870</v>
      </c>
      <c r="CW205" s="185">
        <v>5742598</v>
      </c>
      <c r="CX205" s="185">
        <v>2894836</v>
      </c>
      <c r="CY205" s="185">
        <v>24118506.0944882</v>
      </c>
      <c r="CZ205" s="185">
        <v>34709342.0835369</v>
      </c>
      <c r="DA205" s="185">
        <v>3462946.1128777</v>
      </c>
      <c r="DB205" s="185">
        <v>1211634.78292499</v>
      </c>
      <c r="DC205" s="185">
        <v>168600.923022955</v>
      </c>
      <c r="DD205" s="185">
        <v>3256010.04423275</v>
      </c>
      <c r="DE205" s="185">
        <v>1855119</v>
      </c>
      <c r="DF205" s="185">
        <v>168293157</v>
      </c>
      <c r="DG205" s="185">
        <v>320652485</v>
      </c>
      <c r="DH205" s="185">
        <v>43756788</v>
      </c>
      <c r="DI205" s="185">
        <v>46620360</v>
      </c>
      <c r="DJ205" s="185">
        <v>5317659</v>
      </c>
      <c r="DK205" s="185">
        <v>96111132</v>
      </c>
      <c r="DL205" s="185">
        <v>80019020</v>
      </c>
      <c r="DM205" s="185">
        <v>187049064</v>
      </c>
      <c r="DN205" s="185">
        <v>306624337</v>
      </c>
      <c r="DO205" s="185">
        <v>37344438</v>
      </c>
      <c r="DP205" s="185">
        <v>43390015</v>
      </c>
      <c r="DQ205" s="185">
        <v>3399605</v>
      </c>
      <c r="DR205" s="185">
        <v>88250745</v>
      </c>
      <c r="DS205" s="185">
        <v>25268471</v>
      </c>
      <c r="DT205" s="185">
        <v>63974511</v>
      </c>
      <c r="DU205" s="185">
        <v>81431652</v>
      </c>
      <c r="DV205" s="185">
        <v>6629436</v>
      </c>
      <c r="DW205" s="185">
        <v>6212754</v>
      </c>
      <c r="DX205" s="185">
        <v>879546</v>
      </c>
      <c r="DY205" s="185">
        <v>13582027</v>
      </c>
      <c r="DZ205" s="185">
        <v>2003240</v>
      </c>
      <c r="EA205" s="185">
        <v>106610181</v>
      </c>
      <c r="EB205" s="185">
        <v>126054760</v>
      </c>
      <c r="EC205" s="185">
        <v>13409150</v>
      </c>
      <c r="ED205" s="185">
        <v>23121670</v>
      </c>
      <c r="EE205" s="185">
        <v>2038068</v>
      </c>
      <c r="EF205" s="185">
        <v>46155002</v>
      </c>
      <c r="EG205" s="185">
        <v>7398210</v>
      </c>
      <c r="EH205" s="185">
        <v>118825</v>
      </c>
      <c r="EI205" s="185">
        <v>1505605</v>
      </c>
      <c r="EJ205" s="185">
        <v>51760</v>
      </c>
      <c r="EK205" s="185">
        <v>199300</v>
      </c>
      <c r="EL205" s="185">
        <v>0</v>
      </c>
      <c r="EM205" s="185">
        <v>261775</v>
      </c>
      <c r="EN205" s="185">
        <v>84250</v>
      </c>
      <c r="EO205" s="185">
        <v>4774164</v>
      </c>
      <c r="EP205" s="185">
        <v>10777138</v>
      </c>
      <c r="EQ205" s="185">
        <v>630704</v>
      </c>
      <c r="ER205" s="185">
        <v>1859750</v>
      </c>
      <c r="ES205" s="185">
        <v>104210</v>
      </c>
      <c r="ET205" s="185">
        <v>3642578</v>
      </c>
      <c r="EU205" s="185">
        <v>2894836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6887329</v>
      </c>
      <c r="FC205" s="185">
        <v>7347148</v>
      </c>
      <c r="FD205" s="185">
        <v>0</v>
      </c>
      <c r="FE205" s="185">
        <v>0</v>
      </c>
      <c r="FF205" s="185">
        <v>0</v>
      </c>
      <c r="FG205" s="185">
        <v>1762211</v>
      </c>
      <c r="FH205" s="185">
        <v>2838892</v>
      </c>
      <c r="FI205" s="185">
        <v>16882913.1244548</v>
      </c>
      <c r="FJ205" s="185">
        <v>24644989.2024765</v>
      </c>
      <c r="FK205" s="185">
        <v>2770581.71968126</v>
      </c>
      <c r="FL205" s="185">
        <v>952529.673068553</v>
      </c>
      <c r="FM205" s="185">
        <v>118033.274639858</v>
      </c>
      <c r="FN205" s="185">
        <v>2383742.08121567</v>
      </c>
      <c r="FO205" s="185">
        <v>1855119</v>
      </c>
      <c r="FP205" s="185">
        <v>150985994</v>
      </c>
      <c r="FQ205" s="185">
        <v>900000</v>
      </c>
      <c r="FR205" s="185">
        <v>1100000</v>
      </c>
      <c r="FS205" s="185">
        <v>1260000</v>
      </c>
      <c r="FT205" s="185">
        <v>42390000</v>
      </c>
      <c r="FU205" s="185">
        <v>863563</v>
      </c>
      <c r="FV205" s="185">
        <v>9684000</v>
      </c>
      <c r="FW205" s="185">
        <v>10937200</v>
      </c>
      <c r="FX205" s="185">
        <v>14241197</v>
      </c>
      <c r="FY205" s="185">
        <v>186000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船員保険事業月報【平成23年9月】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13.4876</v>
      </c>
      <c r="G7" s="68">
        <f>SUM(G8:G9)</f>
        <v>13.1875</v>
      </c>
      <c r="H7" s="69">
        <f>H9</f>
        <v>0.8358</v>
      </c>
      <c r="I7" s="68">
        <f>SUM(I8:I9)</f>
        <v>0.30010000000000003</v>
      </c>
      <c r="J7" s="68">
        <f>SUM(J8:J9)</f>
        <v>0.041100000000000005</v>
      </c>
      <c r="K7" s="68">
        <f>SUM(K8:K9)</f>
        <v>0.7644</v>
      </c>
    </row>
    <row r="8" spans="5:11" ht="13.5">
      <c r="E8" s="70" t="s">
        <v>53</v>
      </c>
      <c r="F8" s="71">
        <f>SUM(G8,I8)</f>
        <v>6.0107</v>
      </c>
      <c r="G8" s="72">
        <f>F205/10000</f>
        <v>5.9046</v>
      </c>
      <c r="H8" s="73"/>
      <c r="I8" s="71">
        <f>I205/10000</f>
        <v>0.1061</v>
      </c>
      <c r="J8" s="74">
        <f>K205/10000</f>
        <v>0.0347</v>
      </c>
      <c r="K8" s="74">
        <f>M205/10000</f>
        <v>0.3538</v>
      </c>
    </row>
    <row r="9" spans="5:11" ht="13.5">
      <c r="E9" s="65" t="s">
        <v>54</v>
      </c>
      <c r="F9" s="75">
        <f>SUM(G9,I9)</f>
        <v>7.4769</v>
      </c>
      <c r="G9" s="76">
        <f>G205/10000</f>
        <v>7.2829</v>
      </c>
      <c r="H9" s="77">
        <f>H205/10000</f>
        <v>0.8358</v>
      </c>
      <c r="I9" s="78">
        <f>J205/10000</f>
        <v>0.194</v>
      </c>
      <c r="J9" s="77">
        <f>L205/10000</f>
        <v>0.0064</v>
      </c>
      <c r="K9" s="77">
        <f>N205/10000</f>
        <v>0.4106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393184.188197714</v>
      </c>
      <c r="F12" s="230"/>
      <c r="G12" s="229">
        <f>P205/100000</f>
        <v>236.33122</v>
      </c>
      <c r="H12" s="230"/>
      <c r="I12" s="229">
        <f>Q205/100000</f>
        <v>0</v>
      </c>
      <c r="J12" s="230"/>
      <c r="K12" s="229">
        <f>R205/100000</f>
        <v>236.33122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7.477799999999999</v>
      </c>
      <c r="G19" s="91">
        <f aca="true" t="shared" si="0" ref="G19:M19">SUM(G20,G24,G27)</f>
        <v>0.1523</v>
      </c>
      <c r="H19" s="91">
        <f t="shared" si="0"/>
        <v>5.9793</v>
      </c>
      <c r="I19" s="92">
        <f t="shared" si="0"/>
        <v>1.3462</v>
      </c>
      <c r="J19" s="93">
        <f t="shared" si="0"/>
        <v>14.116299999999999</v>
      </c>
      <c r="K19" s="94">
        <f t="shared" si="0"/>
        <v>1.812</v>
      </c>
      <c r="L19" s="94">
        <f t="shared" si="0"/>
        <v>9.474199999999998</v>
      </c>
      <c r="M19" s="95">
        <f t="shared" si="0"/>
        <v>2.8301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6.9456</v>
      </c>
      <c r="G20" s="101">
        <f t="shared" si="1"/>
        <v>0.12140000000000001</v>
      </c>
      <c r="H20" s="101">
        <f t="shared" si="1"/>
        <v>5.5224</v>
      </c>
      <c r="I20" s="101">
        <f t="shared" si="1"/>
        <v>1.3018</v>
      </c>
      <c r="J20" s="100">
        <f t="shared" si="1"/>
        <v>12.733799999999999</v>
      </c>
      <c r="K20" s="101">
        <f t="shared" si="1"/>
        <v>1.4329</v>
      </c>
      <c r="L20" s="101">
        <f t="shared" si="1"/>
        <v>8.5834</v>
      </c>
      <c r="M20" s="102">
        <f t="shared" si="1"/>
        <v>2.7175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2.5065</v>
      </c>
      <c r="G21" s="108">
        <f>S205/10000</f>
        <v>0.041</v>
      </c>
      <c r="H21" s="108">
        <f>Z205/10000</f>
        <v>1.939</v>
      </c>
      <c r="I21" s="102">
        <f>AG205/10000</f>
        <v>0.5265</v>
      </c>
      <c r="J21" s="107">
        <f aca="true" t="shared" si="3" ref="J21:J26">SUM(K21:M21)</f>
        <v>4.509399999999999</v>
      </c>
      <c r="K21" s="108">
        <f>AN205/10000</f>
        <v>0.4922</v>
      </c>
      <c r="L21" s="101">
        <f>AU205/10000</f>
        <v>2.855</v>
      </c>
      <c r="M21" s="109">
        <f>BB205/10000</f>
        <v>1.1622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4.4391</v>
      </c>
      <c r="G22" s="101">
        <f>T205/10000</f>
        <v>0.0804</v>
      </c>
      <c r="H22" s="101">
        <f>AA205/10000</f>
        <v>3.5834</v>
      </c>
      <c r="I22" s="109">
        <f>AH205/10000</f>
        <v>0.7753</v>
      </c>
      <c r="J22" s="107">
        <f t="shared" si="3"/>
        <v>8.2244</v>
      </c>
      <c r="K22" s="101">
        <f>AO205/10000</f>
        <v>0.9407</v>
      </c>
      <c r="L22" s="108">
        <f>AV205/10000</f>
        <v>5.7284</v>
      </c>
      <c r="M22" s="102">
        <f>BC205/10000</f>
        <v>1.5553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0.7178</v>
      </c>
      <c r="G23" s="101">
        <f>U205/10000</f>
        <v>0.014</v>
      </c>
      <c r="H23" s="108">
        <f>AB205/10000</f>
        <v>0.6226</v>
      </c>
      <c r="I23" s="102">
        <f>AI205/10000</f>
        <v>0.0812</v>
      </c>
      <c r="J23" s="107">
        <f t="shared" si="3"/>
        <v>1.2572999999999999</v>
      </c>
      <c r="K23" s="108">
        <f>AP205/10000</f>
        <v>0.0997</v>
      </c>
      <c r="L23" s="108">
        <f>AW205/10000</f>
        <v>1.0235</v>
      </c>
      <c r="M23" s="109">
        <f>BD205/10000</f>
        <v>0.1341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0.3701</v>
      </c>
      <c r="G24" s="101">
        <f>V205/10000</f>
        <v>0.0109</v>
      </c>
      <c r="H24" s="101">
        <f>AC205/10000</f>
        <v>0.3212</v>
      </c>
      <c r="I24" s="109">
        <f>AJ205/10000</f>
        <v>0.038</v>
      </c>
      <c r="J24" s="107">
        <f t="shared" si="3"/>
        <v>0.8879999999999999</v>
      </c>
      <c r="K24" s="101">
        <f>AQ205/10000</f>
        <v>0.1707</v>
      </c>
      <c r="L24" s="101">
        <f>AX205/10000</f>
        <v>0.6231</v>
      </c>
      <c r="M24" s="102">
        <f>BE205/10000</f>
        <v>0.0942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0.0367</v>
      </c>
      <c r="G25" s="108">
        <f>W205/10000</f>
        <v>0.0012</v>
      </c>
      <c r="H25" s="108">
        <f>AD205/10000</f>
        <v>0.0304</v>
      </c>
      <c r="I25" s="102">
        <f>AK205/10000</f>
        <v>0.0051</v>
      </c>
      <c r="J25" s="107">
        <f t="shared" si="3"/>
        <v>0.0808</v>
      </c>
      <c r="K25" s="108">
        <f>AR205/10000</f>
        <v>0.0145</v>
      </c>
      <c r="L25" s="101">
        <f>AY205/10000</f>
        <v>0.0519</v>
      </c>
      <c r="M25" s="102">
        <f>BF205/10000</f>
        <v>0.0144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0.8414999999999999</v>
      </c>
      <c r="G26" s="118">
        <f>X205/10000</f>
        <v>0.021</v>
      </c>
      <c r="H26" s="101">
        <f>AE205/10000</f>
        <v>0.7152</v>
      </c>
      <c r="I26" s="109">
        <f>AL205/10000</f>
        <v>0.1053</v>
      </c>
      <c r="J26" s="100">
        <f t="shared" si="3"/>
        <v>1.8818000000000001</v>
      </c>
      <c r="K26" s="101">
        <f>AS205/10000</f>
        <v>0.3156</v>
      </c>
      <c r="L26" s="101">
        <f>AZ205/10000</f>
        <v>1.3151</v>
      </c>
      <c r="M26" s="109">
        <f>BG205/10000</f>
        <v>0.2511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0.16209999999999997</v>
      </c>
      <c r="G27" s="123">
        <f>Y205/10000</f>
        <v>0.02</v>
      </c>
      <c r="H27" s="123">
        <f>AF205/10000</f>
        <v>0.1357</v>
      </c>
      <c r="I27" s="124">
        <f>AM205/10000</f>
        <v>0.0064</v>
      </c>
      <c r="J27" s="122">
        <f>SUM(K27:M27)</f>
        <v>0.49449999999999994</v>
      </c>
      <c r="K27" s="123">
        <f>AT205/10000</f>
        <v>0.2084</v>
      </c>
      <c r="L27" s="123">
        <f>BA205/10000</f>
        <v>0.2677</v>
      </c>
      <c r="M27" s="124">
        <f>BH205/10000</f>
        <v>0.0184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19.93536585</v>
      </c>
      <c r="G34" s="94">
        <f t="shared" si="4"/>
        <v>6.6405407</v>
      </c>
      <c r="H34" s="94">
        <f t="shared" si="4"/>
        <v>7.0971782999999995</v>
      </c>
      <c r="I34" s="94">
        <f t="shared" si="4"/>
        <v>1.9048044</v>
      </c>
      <c r="J34" s="94">
        <f t="shared" si="4"/>
        <v>3.4174925</v>
      </c>
      <c r="K34" s="94">
        <f t="shared" si="4"/>
        <v>0.020409</v>
      </c>
      <c r="L34" s="94">
        <f t="shared" si="4"/>
        <v>0.293045</v>
      </c>
      <c r="M34" s="95">
        <f>ROUND((CY205+CZ205+DB205+DE205)/100000000,8)</f>
        <v>0.56189595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17.40724943</v>
      </c>
      <c r="G35" s="131">
        <f t="shared" si="5"/>
        <v>5.3556695</v>
      </c>
      <c r="H35" s="131">
        <f t="shared" si="5"/>
        <v>6.3630102</v>
      </c>
      <c r="I35" s="131">
        <f t="shared" si="5"/>
        <v>1.8106342</v>
      </c>
      <c r="J35" s="108">
        <f t="shared" si="5"/>
        <v>3.0973435</v>
      </c>
      <c r="K35" s="132">
        <f t="shared" si="5"/>
        <v>0.0192955</v>
      </c>
      <c r="L35" s="132">
        <f t="shared" si="5"/>
        <v>0.22838924</v>
      </c>
      <c r="M35" s="102">
        <f>ROUND((CY205+CZ205)/100000000,8)</f>
        <v>0.53290729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6.819385789999999</v>
      </c>
      <c r="G36" s="101">
        <f>BI205/100000000</f>
        <v>1.9152249</v>
      </c>
      <c r="H36" s="101">
        <f>BP205/100000000</f>
        <v>2.3780984</v>
      </c>
      <c r="I36" s="133">
        <f>BW205/100000000</f>
        <v>0.8639437</v>
      </c>
      <c r="J36" s="101">
        <f>CD205/100000000</f>
        <v>1.3534795</v>
      </c>
      <c r="K36" s="101">
        <f>CK205/100000000</f>
        <v>0.0006305</v>
      </c>
      <c r="L36" s="133">
        <f>CR205/100000000</f>
        <v>0.07250514</v>
      </c>
      <c r="M36" s="134">
        <f>ROUND(CY205/100000000,8)</f>
        <v>0.23550365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10.587863640000002</v>
      </c>
      <c r="G37" s="108">
        <f>BJ205/100000000</f>
        <v>3.4404446</v>
      </c>
      <c r="H37" s="108">
        <f>BQ205/100000000</f>
        <v>3.9849118</v>
      </c>
      <c r="I37" s="133">
        <f>BX205/100000000</f>
        <v>0.9466905</v>
      </c>
      <c r="J37" s="108">
        <f>CE205/100000000</f>
        <v>1.743864</v>
      </c>
      <c r="K37" s="101">
        <f>CL205/100000000</f>
        <v>0.018665</v>
      </c>
      <c r="L37" s="133">
        <f>CS205/100000000</f>
        <v>0.1558841</v>
      </c>
      <c r="M37" s="135">
        <f>ROUND((CY205+CZ205)/100000000,8)-ROUND(CY205/100000000,8)</f>
        <v>0.29740364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1.54490295</v>
      </c>
      <c r="G38" s="101">
        <f>BK205/100000000</f>
        <v>0.7131356</v>
      </c>
      <c r="H38" s="101">
        <f>BR205/100000000</f>
        <v>0.5163569</v>
      </c>
      <c r="I38" s="131">
        <f>BY205/100000000</f>
        <v>0.077786</v>
      </c>
      <c r="J38" s="101">
        <f>CF205/100000000</f>
        <v>0.1936395</v>
      </c>
      <c r="K38" s="108">
        <f>CM205/100000000</f>
        <v>0.0003135</v>
      </c>
      <c r="L38" s="131">
        <f>CT205/100000000</f>
        <v>0.0133725</v>
      </c>
      <c r="M38" s="134">
        <f>ROUND(DA205/100000000,8)</f>
        <v>0.03029895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1.3711229999999999</v>
      </c>
      <c r="G39" s="108">
        <f>BL205/100000000</f>
        <v>0.4938863</v>
      </c>
      <c r="H39" s="108">
        <f>BS205/100000000</f>
        <v>0.4991362</v>
      </c>
      <c r="I39" s="133">
        <f>BZ205/100000000</f>
        <v>0.075559</v>
      </c>
      <c r="J39" s="108">
        <f>CG205/100000000</f>
        <v>0.2598496</v>
      </c>
      <c r="K39" s="101">
        <f>CN205/100000000</f>
        <v>0.000271</v>
      </c>
      <c r="L39" s="133">
        <f>CU205/100000000</f>
        <v>0.03147918</v>
      </c>
      <c r="M39" s="135">
        <f>ROUND((CY205+CZ205+DB205+DE205)/100000000,8)-ROUND((CY205+CZ205+DE205)/100000000,8)</f>
        <v>0.010941720000000044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0.14928804</v>
      </c>
      <c r="G40" s="108">
        <f>BM205/100000000</f>
        <v>0.0677473</v>
      </c>
      <c r="H40" s="108">
        <f>BT205/100000000</f>
        <v>0.0399317</v>
      </c>
      <c r="I40" s="131">
        <f>CA205/100000000</f>
        <v>0.0097837</v>
      </c>
      <c r="J40" s="108">
        <f>CH205/100000000</f>
        <v>0.0279797</v>
      </c>
      <c r="K40" s="108">
        <f>CO205/100000000</f>
        <v>0</v>
      </c>
      <c r="L40" s="131">
        <f>CV205/100000000</f>
        <v>0.00219648</v>
      </c>
      <c r="M40" s="134">
        <f>ROUND(DC205/100000000,8)</f>
        <v>0.00164916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2.986220270000001</v>
      </c>
      <c r="G41" s="101">
        <f>BN205/100000000</f>
        <v>1.0847659</v>
      </c>
      <c r="H41" s="101">
        <f>BU205/100000000</f>
        <v>1.0644198</v>
      </c>
      <c r="I41" s="133">
        <f>CB205/100000000</f>
        <v>0.1875892</v>
      </c>
      <c r="J41" s="101">
        <f>CI205/100000000</f>
        <v>0.5629482</v>
      </c>
      <c r="K41" s="101">
        <f>CP205/100000000</f>
        <v>0.0010785</v>
      </c>
      <c r="L41" s="133">
        <f>CW205/100000000</f>
        <v>0.0556237</v>
      </c>
      <c r="M41" s="135">
        <f>ROUND(DD205/100000000,8)</f>
        <v>0.02979497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1.1569934200000003</v>
      </c>
      <c r="G42" s="123">
        <f>BO205/100000000</f>
        <v>0.7909849</v>
      </c>
      <c r="H42" s="123">
        <f>BV205/100000000</f>
        <v>0.2350319</v>
      </c>
      <c r="I42" s="136">
        <f>CC205/100000000</f>
        <v>0.0186112</v>
      </c>
      <c r="J42" s="123">
        <f>CJ205/100000000</f>
        <v>0.0602994</v>
      </c>
      <c r="K42" s="123">
        <f>CQ205/100000000</f>
        <v>0.0008425</v>
      </c>
      <c r="L42" s="136">
        <f>CX205/100000000</f>
        <v>0.03317658</v>
      </c>
      <c r="M42" s="137">
        <f>DE205/100000000</f>
        <v>0.01804694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15.32906969</v>
      </c>
      <c r="G51" s="94">
        <f t="shared" si="7"/>
        <v>5.82288011</v>
      </c>
      <c r="H51" s="94">
        <f t="shared" si="7"/>
        <v>5.38642262</v>
      </c>
      <c r="I51" s="94">
        <f t="shared" si="7"/>
        <v>1.38879297</v>
      </c>
      <c r="J51" s="94">
        <f t="shared" si="7"/>
        <v>2.52071173</v>
      </c>
      <c r="K51" s="94">
        <f t="shared" si="7"/>
        <v>0.014762999999999998</v>
      </c>
      <c r="L51" s="95">
        <f>ROUND((EO205+EP205+ER205+EU205)/100000000,8)</f>
        <v>0.19549926</v>
      </c>
      <c r="M51" s="90">
        <f>SUM(M52,M56)</f>
        <v>0</v>
      </c>
      <c r="N51" s="94">
        <f>SUM(N52,N56)</f>
        <v>0.045913880000000004</v>
      </c>
      <c r="O51" s="149">
        <f>FH205/100000000</f>
        <v>0.03181395</v>
      </c>
      <c r="P51" s="150">
        <f>ROUND((FI205+FJ205+FL205+FO205)/100000000,8)</f>
        <v>0.4027004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13.03930519</v>
      </c>
      <c r="G52" s="108">
        <f t="shared" si="8"/>
        <v>4.58224246</v>
      </c>
      <c r="H52" s="108">
        <f t="shared" si="8"/>
        <v>4.73975156</v>
      </c>
      <c r="I52" s="108">
        <f t="shared" si="8"/>
        <v>1.3084719599999999</v>
      </c>
      <c r="J52" s="108">
        <f t="shared" si="8"/>
        <v>2.2523055100000002</v>
      </c>
      <c r="K52" s="108">
        <f t="shared" si="8"/>
        <v>0.013843</v>
      </c>
      <c r="L52" s="102">
        <f>ROUND((EO205+EP205)/100000000,8)</f>
        <v>0.1426907</v>
      </c>
      <c r="M52" s="151">
        <f t="shared" si="8"/>
        <v>0</v>
      </c>
      <c r="N52" s="108">
        <f t="shared" si="8"/>
        <v>0.045913880000000004</v>
      </c>
      <c r="O52" s="252"/>
      <c r="P52" s="134">
        <f>ROUND((FI205+FJ205)/100000000,8)</f>
        <v>0.376065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4.99364217</v>
      </c>
      <c r="G53" s="108">
        <f>DF205/100000000</f>
        <v>1.62804029</v>
      </c>
      <c r="H53" s="108">
        <f>DM205/100000000</f>
        <v>1.72570341</v>
      </c>
      <c r="I53" s="108">
        <f>DT205/100000000</f>
        <v>0.61831231</v>
      </c>
      <c r="J53" s="108">
        <f>EA205/100000000</f>
        <v>0.97572851</v>
      </c>
      <c r="K53" s="108">
        <f>EH205/100000000</f>
        <v>0.00044135</v>
      </c>
      <c r="L53" s="102">
        <f>ROUND(EO205/100000000,8)</f>
        <v>0.0454163</v>
      </c>
      <c r="M53" s="107">
        <f>EV205/100000000</f>
        <v>0</v>
      </c>
      <c r="N53" s="152">
        <f>FB205/100000000</f>
        <v>0.02760271</v>
      </c>
      <c r="O53" s="253"/>
      <c r="P53" s="102">
        <f>ROUND(FI205/100000000,8)</f>
        <v>0.16485256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8.04566302</v>
      </c>
      <c r="G54" s="108">
        <f>DG205/100000000</f>
        <v>2.95420217</v>
      </c>
      <c r="H54" s="108">
        <f>DN205/100000000</f>
        <v>3.01404815</v>
      </c>
      <c r="I54" s="108">
        <f>DU205/100000000</f>
        <v>0.69015965</v>
      </c>
      <c r="J54" s="108">
        <f>EB205/100000000</f>
        <v>1.276577</v>
      </c>
      <c r="K54" s="108">
        <f>EI205/100000000</f>
        <v>0.01340165</v>
      </c>
      <c r="L54" s="102">
        <f>ROUND((EO205+EP205)/100000000,8)-ROUND(EO205/100000000,8)</f>
        <v>0.09727440000000001</v>
      </c>
      <c r="M54" s="107">
        <f>EW205/100000000</f>
        <v>0</v>
      </c>
      <c r="N54" s="152">
        <f>FC205/100000000</f>
        <v>0.01831117</v>
      </c>
      <c r="O54" s="253"/>
      <c r="P54" s="102">
        <f>ROUND((FI205+FJ205)/100000000,8)-ROUND(FI205/100000000,8)</f>
        <v>0.21121243999999997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1.28760289</v>
      </c>
      <c r="G55" s="108">
        <f>DH205/100000000</f>
        <v>0.64564559</v>
      </c>
      <c r="H55" s="108">
        <f>DO205/100000000</f>
        <v>0.41509874</v>
      </c>
      <c r="I55" s="108">
        <f>DV205/100000000</f>
        <v>0.0625507</v>
      </c>
      <c r="J55" s="108">
        <f>EC205/100000000</f>
        <v>0.15580656</v>
      </c>
      <c r="K55" s="108">
        <f>EJ205/100000000</f>
        <v>0.0002508</v>
      </c>
      <c r="L55" s="102">
        <f>ROUND(EQ205/100000000,8)</f>
        <v>0.0082505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0.02423916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1.1508867999999999</v>
      </c>
      <c r="G56" s="108">
        <f>DI205/100000000</f>
        <v>0.44965275</v>
      </c>
      <c r="H56" s="108">
        <f>DP205/100000000</f>
        <v>0.41170794</v>
      </c>
      <c r="I56" s="108">
        <f>DW205/100000000</f>
        <v>0.06170981</v>
      </c>
      <c r="J56" s="108">
        <f>ED205/100000000</f>
        <v>0.20810682</v>
      </c>
      <c r="K56" s="108">
        <f>EK205/100000000</f>
        <v>7.75E-05</v>
      </c>
      <c r="L56" s="102">
        <f>ROUND((EO205+EP205+ER205+EU205)/100000000,8)-ROUND((EO205+EP205+EU205)/100000000,8)</f>
        <v>0.01963198000000002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0.00858846000000002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0.11581464</v>
      </c>
      <c r="G57" s="108">
        <f>DJ205/100000000</f>
        <v>0.0590086</v>
      </c>
      <c r="H57" s="108">
        <f>DQ205/100000000</f>
        <v>0.02870219</v>
      </c>
      <c r="I57" s="108">
        <f>DX205/100000000</f>
        <v>0.00702313</v>
      </c>
      <c r="J57" s="108">
        <f>EE205/100000000</f>
        <v>0.01975784</v>
      </c>
      <c r="K57" s="108">
        <f>EL205/100000000</f>
        <v>0</v>
      </c>
      <c r="L57" s="102">
        <f>ROUND(ES205/100000000,8)</f>
        <v>0.00132288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0.00115441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2.3967785999999998</v>
      </c>
      <c r="G58" s="101">
        <f>DK205/100000000</f>
        <v>0.96827641</v>
      </c>
      <c r="H58" s="101">
        <f>DR205/100000000</f>
        <v>0.82616672</v>
      </c>
      <c r="I58" s="101">
        <f>DY205/100000000</f>
        <v>0.14154707</v>
      </c>
      <c r="J58" s="101">
        <f>EF205/100000000</f>
        <v>0.42479955</v>
      </c>
      <c r="K58" s="101">
        <f>EM205/100000000</f>
        <v>0.00064275</v>
      </c>
      <c r="L58" s="109">
        <f>ROUND(ET205/100000000,8)</f>
        <v>0.0353461</v>
      </c>
      <c r="M58" s="100">
        <f>FA205/100000000</f>
        <v>0</v>
      </c>
      <c r="N58" s="153">
        <f>FG205/100000000</f>
        <v>0.0070002</v>
      </c>
      <c r="O58" s="253"/>
      <c r="P58" s="109">
        <f>ROUND(FN205/100000000,8)</f>
        <v>0.02178573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1.1388776999999999</v>
      </c>
      <c r="G59" s="123">
        <f>DL205/100000000</f>
        <v>0.7909849</v>
      </c>
      <c r="H59" s="123">
        <f>DS205/100000000</f>
        <v>0.23496312</v>
      </c>
      <c r="I59" s="123">
        <f>DZ205/100000000</f>
        <v>0.0186112</v>
      </c>
      <c r="J59" s="123">
        <f>EG205/100000000</f>
        <v>0.0602994</v>
      </c>
      <c r="K59" s="123">
        <f>EN205/100000000</f>
        <v>0.0008425</v>
      </c>
      <c r="L59" s="124">
        <f>EU205/100000000</f>
        <v>0.03317658</v>
      </c>
      <c r="M59" s="154"/>
      <c r="N59" s="155"/>
      <c r="O59" s="156"/>
      <c r="P59" s="124">
        <f>FO205/100000000</f>
        <v>0.01804694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1.17312829</v>
      </c>
      <c r="G70" s="94">
        <f>SUM(G71:G72)</f>
        <v>0.013420000000000001</v>
      </c>
      <c r="H70" s="94">
        <f>SUM(H71:H72)</f>
        <v>0.4236</v>
      </c>
      <c r="I70" s="95">
        <f>I71</f>
        <v>0.01760174</v>
      </c>
      <c r="J70" s="165">
        <f>SUM(J71:J72)</f>
        <v>0.140181</v>
      </c>
      <c r="K70" s="165">
        <f>SUM(K71:K72)</f>
        <v>0.1767739</v>
      </c>
    </row>
    <row r="71" spans="5:11" ht="13.5">
      <c r="E71" s="166" t="s">
        <v>53</v>
      </c>
      <c r="F71" s="107">
        <f>FP205/100000000</f>
        <v>1.17312829</v>
      </c>
      <c r="G71" s="108">
        <f>FQ205/100000000</f>
        <v>0.008</v>
      </c>
      <c r="H71" s="108">
        <f>FS205/100000000</f>
        <v>0</v>
      </c>
      <c r="I71" s="134">
        <f>FU205/100000000</f>
        <v>0.01760174</v>
      </c>
      <c r="J71" s="167">
        <f>FV205/100000000</f>
        <v>0.095061</v>
      </c>
      <c r="K71" s="167">
        <f>FX205/100000000</f>
        <v>0.1749139</v>
      </c>
    </row>
    <row r="72" spans="5:11" ht="13.5">
      <c r="E72" s="47" t="s">
        <v>54</v>
      </c>
      <c r="F72" s="168"/>
      <c r="G72" s="169">
        <f>FR205/100000000</f>
        <v>0.00542</v>
      </c>
      <c r="H72" s="123">
        <f>FT205/100000000</f>
        <v>0.4236</v>
      </c>
      <c r="I72" s="170"/>
      <c r="J72" s="171">
        <f>FW205/100000000</f>
        <v>0.04512</v>
      </c>
      <c r="K72" s="171">
        <f>FY205/100000000</f>
        <v>0.00186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201109</v>
      </c>
      <c r="F205" s="185">
        <v>59046</v>
      </c>
      <c r="G205" s="185">
        <v>72829</v>
      </c>
      <c r="H205" s="185">
        <v>8358</v>
      </c>
      <c r="I205" s="185">
        <v>1061</v>
      </c>
      <c r="J205" s="185">
        <v>1940</v>
      </c>
      <c r="K205" s="185">
        <v>347</v>
      </c>
      <c r="L205" s="185">
        <v>64</v>
      </c>
      <c r="M205" s="185">
        <v>3538</v>
      </c>
      <c r="N205" s="185">
        <v>4106</v>
      </c>
      <c r="O205" s="185">
        <v>393184.188197714</v>
      </c>
      <c r="P205" s="185">
        <v>23633122</v>
      </c>
      <c r="Q205" s="185">
        <v>0</v>
      </c>
      <c r="R205" s="185">
        <v>23633122</v>
      </c>
      <c r="S205" s="185">
        <v>410</v>
      </c>
      <c r="T205" s="185">
        <v>804</v>
      </c>
      <c r="U205" s="185">
        <v>140</v>
      </c>
      <c r="V205" s="185">
        <v>109</v>
      </c>
      <c r="W205" s="185">
        <v>12</v>
      </c>
      <c r="X205" s="185">
        <v>210</v>
      </c>
      <c r="Y205" s="185">
        <v>200</v>
      </c>
      <c r="Z205" s="185">
        <v>19390</v>
      </c>
      <c r="AA205" s="185">
        <v>35834</v>
      </c>
      <c r="AB205" s="185">
        <v>6226</v>
      </c>
      <c r="AC205" s="185">
        <v>3212</v>
      </c>
      <c r="AD205" s="185">
        <v>304</v>
      </c>
      <c r="AE205" s="185">
        <v>7152</v>
      </c>
      <c r="AF205" s="185">
        <v>1357</v>
      </c>
      <c r="AG205" s="185">
        <v>5265</v>
      </c>
      <c r="AH205" s="185">
        <v>7753</v>
      </c>
      <c r="AI205" s="185">
        <v>812</v>
      </c>
      <c r="AJ205" s="185">
        <v>380</v>
      </c>
      <c r="AK205" s="185">
        <v>51</v>
      </c>
      <c r="AL205" s="185">
        <v>1053</v>
      </c>
      <c r="AM205" s="185">
        <v>64</v>
      </c>
      <c r="AN205" s="185">
        <v>4922</v>
      </c>
      <c r="AO205" s="185">
        <v>9407</v>
      </c>
      <c r="AP205" s="185">
        <v>997</v>
      </c>
      <c r="AQ205" s="185">
        <v>1707</v>
      </c>
      <c r="AR205" s="185">
        <v>145</v>
      </c>
      <c r="AS205" s="185">
        <v>3156</v>
      </c>
      <c r="AT205" s="185">
        <v>2084</v>
      </c>
      <c r="AU205" s="185">
        <v>28550</v>
      </c>
      <c r="AV205" s="185">
        <v>57284</v>
      </c>
      <c r="AW205" s="185">
        <v>10235</v>
      </c>
      <c r="AX205" s="185">
        <v>6231</v>
      </c>
      <c r="AY205" s="185">
        <v>519</v>
      </c>
      <c r="AZ205" s="185">
        <v>13151</v>
      </c>
      <c r="BA205" s="185">
        <v>2677</v>
      </c>
      <c r="BB205" s="185">
        <v>11622</v>
      </c>
      <c r="BC205" s="185">
        <v>15553</v>
      </c>
      <c r="BD205" s="185">
        <v>1341</v>
      </c>
      <c r="BE205" s="185">
        <v>942</v>
      </c>
      <c r="BF205" s="185">
        <v>144</v>
      </c>
      <c r="BG205" s="185">
        <v>2511</v>
      </c>
      <c r="BH205" s="185">
        <v>184</v>
      </c>
      <c r="BI205" s="185">
        <v>191522490</v>
      </c>
      <c r="BJ205" s="185">
        <v>344044460</v>
      </c>
      <c r="BK205" s="185">
        <v>71313560</v>
      </c>
      <c r="BL205" s="185">
        <v>49388630</v>
      </c>
      <c r="BM205" s="185">
        <v>6774730</v>
      </c>
      <c r="BN205" s="185">
        <v>108476590</v>
      </c>
      <c r="BO205" s="185">
        <v>79098490</v>
      </c>
      <c r="BP205" s="185">
        <v>237809840</v>
      </c>
      <c r="BQ205" s="185">
        <v>398491180</v>
      </c>
      <c r="BR205" s="185">
        <v>51635690</v>
      </c>
      <c r="BS205" s="185">
        <v>49913620</v>
      </c>
      <c r="BT205" s="185">
        <v>3993170</v>
      </c>
      <c r="BU205" s="185">
        <v>106441980</v>
      </c>
      <c r="BV205" s="185">
        <v>23503190</v>
      </c>
      <c r="BW205" s="185">
        <v>86394370</v>
      </c>
      <c r="BX205" s="185">
        <v>94669050</v>
      </c>
      <c r="BY205" s="185">
        <v>7778600</v>
      </c>
      <c r="BZ205" s="185">
        <v>7555900</v>
      </c>
      <c r="CA205" s="185">
        <v>978370</v>
      </c>
      <c r="CB205" s="185">
        <v>18758920</v>
      </c>
      <c r="CC205" s="185">
        <v>1861120</v>
      </c>
      <c r="CD205" s="185">
        <v>135347950</v>
      </c>
      <c r="CE205" s="185">
        <v>174386400</v>
      </c>
      <c r="CF205" s="185">
        <v>19363950</v>
      </c>
      <c r="CG205" s="185">
        <v>25984960</v>
      </c>
      <c r="CH205" s="185">
        <v>2797970</v>
      </c>
      <c r="CI205" s="185">
        <v>56294820</v>
      </c>
      <c r="CJ205" s="185">
        <v>6029940</v>
      </c>
      <c r="CK205" s="185">
        <v>63050</v>
      </c>
      <c r="CL205" s="185">
        <v>1866500</v>
      </c>
      <c r="CM205" s="185">
        <v>31350</v>
      </c>
      <c r="CN205" s="185">
        <v>27100</v>
      </c>
      <c r="CO205" s="185">
        <v>0</v>
      </c>
      <c r="CP205" s="185">
        <v>107850</v>
      </c>
      <c r="CQ205" s="185">
        <v>84250</v>
      </c>
      <c r="CR205" s="185">
        <v>7250514</v>
      </c>
      <c r="CS205" s="185">
        <v>15588410</v>
      </c>
      <c r="CT205" s="185">
        <v>1337250</v>
      </c>
      <c r="CU205" s="185">
        <v>3147918</v>
      </c>
      <c r="CV205" s="185">
        <v>219648</v>
      </c>
      <c r="CW205" s="185">
        <v>5562370</v>
      </c>
      <c r="CX205" s="185">
        <v>3317658</v>
      </c>
      <c r="CY205" s="185">
        <v>23550365.3741304</v>
      </c>
      <c r="CZ205" s="185">
        <v>29740363.3268657</v>
      </c>
      <c r="DA205" s="185">
        <v>3029894.60919632</v>
      </c>
      <c r="DB205" s="185">
        <v>1094172.49901874</v>
      </c>
      <c r="DC205" s="185">
        <v>164915.508319801</v>
      </c>
      <c r="DD205" s="185">
        <v>2979496.70544006</v>
      </c>
      <c r="DE205" s="185">
        <v>1804694</v>
      </c>
      <c r="DF205" s="185">
        <v>162804029</v>
      </c>
      <c r="DG205" s="185">
        <v>295420217</v>
      </c>
      <c r="DH205" s="185">
        <v>64564559</v>
      </c>
      <c r="DI205" s="185">
        <v>44965275</v>
      </c>
      <c r="DJ205" s="185">
        <v>5900860</v>
      </c>
      <c r="DK205" s="185">
        <v>96827641</v>
      </c>
      <c r="DL205" s="185">
        <v>79098490</v>
      </c>
      <c r="DM205" s="185">
        <v>172570341</v>
      </c>
      <c r="DN205" s="185">
        <v>301404815</v>
      </c>
      <c r="DO205" s="185">
        <v>41509874</v>
      </c>
      <c r="DP205" s="185">
        <v>41170794</v>
      </c>
      <c r="DQ205" s="185">
        <v>2870219</v>
      </c>
      <c r="DR205" s="185">
        <v>82616672</v>
      </c>
      <c r="DS205" s="185">
        <v>23496312</v>
      </c>
      <c r="DT205" s="185">
        <v>61831231</v>
      </c>
      <c r="DU205" s="185">
        <v>69015965</v>
      </c>
      <c r="DV205" s="185">
        <v>6255070</v>
      </c>
      <c r="DW205" s="185">
        <v>6170981</v>
      </c>
      <c r="DX205" s="185">
        <v>702313</v>
      </c>
      <c r="DY205" s="185">
        <v>14154707</v>
      </c>
      <c r="DZ205" s="185">
        <v>1861120</v>
      </c>
      <c r="EA205" s="185">
        <v>97572851</v>
      </c>
      <c r="EB205" s="185">
        <v>127657700</v>
      </c>
      <c r="EC205" s="185">
        <v>15580656</v>
      </c>
      <c r="ED205" s="185">
        <v>20810682</v>
      </c>
      <c r="EE205" s="185">
        <v>1975784</v>
      </c>
      <c r="EF205" s="185">
        <v>42479955</v>
      </c>
      <c r="EG205" s="185">
        <v>6029940</v>
      </c>
      <c r="EH205" s="185">
        <v>44135</v>
      </c>
      <c r="EI205" s="185">
        <v>1340165</v>
      </c>
      <c r="EJ205" s="185">
        <v>25080</v>
      </c>
      <c r="EK205" s="185">
        <v>7750</v>
      </c>
      <c r="EL205" s="185">
        <v>0</v>
      </c>
      <c r="EM205" s="185">
        <v>64275</v>
      </c>
      <c r="EN205" s="185">
        <v>84250</v>
      </c>
      <c r="EO205" s="185">
        <v>4541630</v>
      </c>
      <c r="EP205" s="185">
        <v>9727440</v>
      </c>
      <c r="EQ205" s="185">
        <v>825050</v>
      </c>
      <c r="ER205" s="185">
        <v>1963198</v>
      </c>
      <c r="ES205" s="185">
        <v>132288</v>
      </c>
      <c r="ET205" s="185">
        <v>3534610</v>
      </c>
      <c r="EU205" s="185">
        <v>3317658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2760271</v>
      </c>
      <c r="FC205" s="185">
        <v>1831117</v>
      </c>
      <c r="FD205" s="185">
        <v>0</v>
      </c>
      <c r="FE205" s="185">
        <v>0</v>
      </c>
      <c r="FF205" s="185">
        <v>0</v>
      </c>
      <c r="FG205" s="185">
        <v>700020</v>
      </c>
      <c r="FH205" s="185">
        <v>3181395</v>
      </c>
      <c r="FI205" s="185">
        <v>16485255.7618912</v>
      </c>
      <c r="FJ205" s="185">
        <v>21121243.7897256</v>
      </c>
      <c r="FK205" s="185">
        <v>2423915.68735705</v>
      </c>
      <c r="FL205" s="185">
        <v>858846.448383017</v>
      </c>
      <c r="FM205" s="185">
        <v>115440.85582386</v>
      </c>
      <c r="FN205" s="185">
        <v>2178573.39287793</v>
      </c>
      <c r="FO205" s="185">
        <v>1804694</v>
      </c>
      <c r="FP205" s="185">
        <v>117312829</v>
      </c>
      <c r="FQ205" s="185">
        <v>800000</v>
      </c>
      <c r="FR205" s="185">
        <v>542000</v>
      </c>
      <c r="FS205" s="185">
        <v>0</v>
      </c>
      <c r="FT205" s="185">
        <v>42360000</v>
      </c>
      <c r="FU205" s="185">
        <v>1760174</v>
      </c>
      <c r="FV205" s="185">
        <v>9506100</v>
      </c>
      <c r="FW205" s="185">
        <v>4512000</v>
      </c>
      <c r="FX205" s="185">
        <v>17491390</v>
      </c>
      <c r="FY205" s="185">
        <v>186000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船員保険事業月報【平成23年10月】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13.4911</v>
      </c>
      <c r="G7" s="68">
        <f>SUM(G8:G9)</f>
        <v>13.1891</v>
      </c>
      <c r="H7" s="69">
        <f>H9</f>
        <v>0.847</v>
      </c>
      <c r="I7" s="68">
        <f>SUM(I8:I9)</f>
        <v>0.302</v>
      </c>
      <c r="J7" s="68">
        <f>SUM(J8:J9)</f>
        <v>0.0421</v>
      </c>
      <c r="K7" s="68">
        <f>SUM(K8:K9)</f>
        <v>0.772</v>
      </c>
    </row>
    <row r="8" spans="5:11" ht="13.5">
      <c r="E8" s="70" t="s">
        <v>53</v>
      </c>
      <c r="F8" s="71">
        <f>SUM(G8,I8)</f>
        <v>6.0172</v>
      </c>
      <c r="G8" s="72">
        <f>F205/10000</f>
        <v>5.909</v>
      </c>
      <c r="H8" s="73"/>
      <c r="I8" s="71">
        <f>I205/10000</f>
        <v>0.1082</v>
      </c>
      <c r="J8" s="74">
        <f>K205/10000</f>
        <v>0.0354</v>
      </c>
      <c r="K8" s="74">
        <f>M205/10000</f>
        <v>0.3595</v>
      </c>
    </row>
    <row r="9" spans="5:11" ht="13.5">
      <c r="E9" s="65" t="s">
        <v>54</v>
      </c>
      <c r="F9" s="75">
        <f>SUM(G9,I9)</f>
        <v>7.4739</v>
      </c>
      <c r="G9" s="76">
        <f>G205/10000</f>
        <v>7.2801</v>
      </c>
      <c r="H9" s="77">
        <f>H205/10000</f>
        <v>0.847</v>
      </c>
      <c r="I9" s="78">
        <f>J205/10000</f>
        <v>0.1938</v>
      </c>
      <c r="J9" s="77">
        <f>L205/10000</f>
        <v>0.0067</v>
      </c>
      <c r="K9" s="77">
        <f>N205/10000</f>
        <v>0.4125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394692.714219238</v>
      </c>
      <c r="F12" s="230"/>
      <c r="G12" s="229">
        <f>P205/100000</f>
        <v>237.4945</v>
      </c>
      <c r="H12" s="230"/>
      <c r="I12" s="229">
        <f>Q205/100000</f>
        <v>0</v>
      </c>
      <c r="J12" s="230"/>
      <c r="K12" s="229">
        <f>R205/100000</f>
        <v>237.4945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7.8872</v>
      </c>
      <c r="G19" s="91">
        <f aca="true" t="shared" si="0" ref="G19:M19">SUM(G20,G24,G27)</f>
        <v>0.157</v>
      </c>
      <c r="H19" s="91">
        <f t="shared" si="0"/>
        <v>6.3344000000000005</v>
      </c>
      <c r="I19" s="92">
        <f t="shared" si="0"/>
        <v>1.3958</v>
      </c>
      <c r="J19" s="93">
        <f t="shared" si="0"/>
        <v>14.9779</v>
      </c>
      <c r="K19" s="94">
        <f t="shared" si="0"/>
        <v>1.908</v>
      </c>
      <c r="L19" s="94">
        <f t="shared" si="0"/>
        <v>10.0626</v>
      </c>
      <c r="M19" s="95">
        <f t="shared" si="0"/>
        <v>3.0073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7.3418</v>
      </c>
      <c r="G20" s="101">
        <f t="shared" si="1"/>
        <v>0.1257</v>
      </c>
      <c r="H20" s="101">
        <f t="shared" si="1"/>
        <v>5.8635</v>
      </c>
      <c r="I20" s="101">
        <f t="shared" si="1"/>
        <v>1.3526</v>
      </c>
      <c r="J20" s="100">
        <f t="shared" si="1"/>
        <v>13.5353</v>
      </c>
      <c r="K20" s="101">
        <f t="shared" si="1"/>
        <v>1.4952999999999999</v>
      </c>
      <c r="L20" s="101">
        <f t="shared" si="1"/>
        <v>9.1374</v>
      </c>
      <c r="M20" s="102">
        <f t="shared" si="1"/>
        <v>2.9026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2.5823</v>
      </c>
      <c r="G21" s="108">
        <f>S205/10000</f>
        <v>0.0463</v>
      </c>
      <c r="H21" s="108">
        <f>Z205/10000</f>
        <v>1.9891</v>
      </c>
      <c r="I21" s="102">
        <f>AG205/10000</f>
        <v>0.5469</v>
      </c>
      <c r="J21" s="107">
        <f aca="true" t="shared" si="3" ref="J21:J26">SUM(K21:M21)</f>
        <v>4.6764</v>
      </c>
      <c r="K21" s="108">
        <f>AN205/10000</f>
        <v>0.5448</v>
      </c>
      <c r="L21" s="101">
        <f>AU205/10000</f>
        <v>2.8938</v>
      </c>
      <c r="M21" s="109">
        <f>BB205/10000</f>
        <v>1.2378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4.7595</v>
      </c>
      <c r="G22" s="101">
        <f>T205/10000</f>
        <v>0.0794</v>
      </c>
      <c r="H22" s="101">
        <f>AA205/10000</f>
        <v>3.8744</v>
      </c>
      <c r="I22" s="109">
        <f>AH205/10000</f>
        <v>0.8057</v>
      </c>
      <c r="J22" s="107">
        <f t="shared" si="3"/>
        <v>8.8589</v>
      </c>
      <c r="K22" s="101">
        <f>AO205/10000</f>
        <v>0.9505</v>
      </c>
      <c r="L22" s="108">
        <f>AV205/10000</f>
        <v>6.2436</v>
      </c>
      <c r="M22" s="102">
        <f>BC205/10000</f>
        <v>1.6648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0.8020999999999999</v>
      </c>
      <c r="G23" s="101">
        <f>U205/10000</f>
        <v>0.0135</v>
      </c>
      <c r="H23" s="108">
        <f>AB205/10000</f>
        <v>0.7021</v>
      </c>
      <c r="I23" s="102">
        <f>AI205/10000</f>
        <v>0.0865</v>
      </c>
      <c r="J23" s="107">
        <f t="shared" si="3"/>
        <v>1.4472</v>
      </c>
      <c r="K23" s="108">
        <f>AP205/10000</f>
        <v>0.0943</v>
      </c>
      <c r="L23" s="108">
        <f>AW205/10000</f>
        <v>1.2035</v>
      </c>
      <c r="M23" s="109">
        <f>BD205/10000</f>
        <v>0.1494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0.3806</v>
      </c>
      <c r="G24" s="101">
        <f>V205/10000</f>
        <v>0.0107</v>
      </c>
      <c r="H24" s="101">
        <f>AC205/10000</f>
        <v>0.3311</v>
      </c>
      <c r="I24" s="109">
        <f>AJ205/10000</f>
        <v>0.0388</v>
      </c>
      <c r="J24" s="107">
        <f t="shared" si="3"/>
        <v>0.9147000000000001</v>
      </c>
      <c r="K24" s="101">
        <f>AQ205/10000</f>
        <v>0.1696</v>
      </c>
      <c r="L24" s="101">
        <f>AX205/10000</f>
        <v>0.6538</v>
      </c>
      <c r="M24" s="102">
        <f>BE205/10000</f>
        <v>0.0913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0.0395</v>
      </c>
      <c r="G25" s="108">
        <f>W205/10000</f>
        <v>0.0006</v>
      </c>
      <c r="H25" s="108">
        <f>AD205/10000</f>
        <v>0.0324</v>
      </c>
      <c r="I25" s="102">
        <f>AK205/10000</f>
        <v>0.0065</v>
      </c>
      <c r="J25" s="107">
        <f t="shared" si="3"/>
        <v>0.0847</v>
      </c>
      <c r="K25" s="108">
        <f>AR205/10000</f>
        <v>0.0118</v>
      </c>
      <c r="L25" s="101">
        <f>AY205/10000</f>
        <v>0.057</v>
      </c>
      <c r="M25" s="102">
        <f>BF205/10000</f>
        <v>0.0159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0.8702000000000001</v>
      </c>
      <c r="G26" s="118">
        <f>X205/10000</f>
        <v>0.0219</v>
      </c>
      <c r="H26" s="101">
        <f>AE205/10000</f>
        <v>0.7385</v>
      </c>
      <c r="I26" s="109">
        <f>AL205/10000</f>
        <v>0.1098</v>
      </c>
      <c r="J26" s="100">
        <f t="shared" si="3"/>
        <v>1.9390999999999998</v>
      </c>
      <c r="K26" s="101">
        <f>AS205/10000</f>
        <v>0.3248</v>
      </c>
      <c r="L26" s="101">
        <f>AZ205/10000</f>
        <v>1.3557</v>
      </c>
      <c r="M26" s="109">
        <f>BG205/10000</f>
        <v>0.2586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0.1648</v>
      </c>
      <c r="G27" s="123">
        <f>Y205/10000</f>
        <v>0.0206</v>
      </c>
      <c r="H27" s="123">
        <f>AF205/10000</f>
        <v>0.1398</v>
      </c>
      <c r="I27" s="124">
        <f>AM205/10000</f>
        <v>0.0044</v>
      </c>
      <c r="J27" s="122">
        <f>SUM(K27:M27)</f>
        <v>0.5278999999999999</v>
      </c>
      <c r="K27" s="123">
        <f>AT205/10000</f>
        <v>0.2431</v>
      </c>
      <c r="L27" s="123">
        <f>BA205/10000</f>
        <v>0.2714</v>
      </c>
      <c r="M27" s="124">
        <f>BH205/10000</f>
        <v>0.0134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20.32412169</v>
      </c>
      <c r="G34" s="94">
        <f t="shared" si="4"/>
        <v>6.680291799999999</v>
      </c>
      <c r="H34" s="94">
        <f t="shared" si="4"/>
        <v>7.358234800000001</v>
      </c>
      <c r="I34" s="94">
        <f t="shared" si="4"/>
        <v>2.0184876</v>
      </c>
      <c r="J34" s="94">
        <f t="shared" si="4"/>
        <v>3.5971054000000002</v>
      </c>
      <c r="K34" s="94">
        <f t="shared" si="4"/>
        <v>0.023295000000000003</v>
      </c>
      <c r="L34" s="94">
        <f t="shared" si="4"/>
        <v>0.30027514</v>
      </c>
      <c r="M34" s="95">
        <f>ROUND((CY205+CZ205+DB205+DE205)/100000000,8)</f>
        <v>0.34643195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17.50735431</v>
      </c>
      <c r="G35" s="131">
        <f t="shared" si="5"/>
        <v>5.1364848</v>
      </c>
      <c r="H35" s="131">
        <f t="shared" si="5"/>
        <v>6.615394500000001</v>
      </c>
      <c r="I35" s="131">
        <f t="shared" si="5"/>
        <v>1.9338632</v>
      </c>
      <c r="J35" s="108">
        <f t="shared" si="5"/>
        <v>3.2672283</v>
      </c>
      <c r="K35" s="132">
        <f t="shared" si="5"/>
        <v>0.020334</v>
      </c>
      <c r="L35" s="132">
        <f t="shared" si="5"/>
        <v>0.23139246</v>
      </c>
      <c r="M35" s="102">
        <f>ROUND((CY205+CZ205)/100000000,8)</f>
        <v>0.30265705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6.8102262</v>
      </c>
      <c r="G36" s="101">
        <f>BI205/100000000</f>
        <v>1.978783</v>
      </c>
      <c r="H36" s="101">
        <f>BP205/100000000</f>
        <v>2.3525328</v>
      </c>
      <c r="I36" s="133">
        <f>BW205/100000000</f>
        <v>0.9231779</v>
      </c>
      <c r="J36" s="101">
        <f>CD205/100000000</f>
        <v>1.3478096</v>
      </c>
      <c r="K36" s="101">
        <f>CK205/100000000</f>
        <v>0.001346</v>
      </c>
      <c r="L36" s="133">
        <f>CR205/100000000</f>
        <v>0.07435922</v>
      </c>
      <c r="M36" s="134">
        <f>ROUND(CY205/100000000,8)</f>
        <v>0.13221768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10.697128110000001</v>
      </c>
      <c r="G37" s="108">
        <f>BJ205/100000000</f>
        <v>3.1577018</v>
      </c>
      <c r="H37" s="108">
        <f>BQ205/100000000</f>
        <v>4.2628617</v>
      </c>
      <c r="I37" s="133">
        <f>BX205/100000000</f>
        <v>1.0106853</v>
      </c>
      <c r="J37" s="108">
        <f>CE205/100000000</f>
        <v>1.9194187</v>
      </c>
      <c r="K37" s="101">
        <f>CL205/100000000</f>
        <v>0.018988</v>
      </c>
      <c r="L37" s="133">
        <f>CS205/100000000</f>
        <v>0.15703324</v>
      </c>
      <c r="M37" s="135">
        <f>ROUND((CY205+CZ205)/100000000,8)-ROUND(CY205/100000000,8)</f>
        <v>0.17043936999999998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1.5037719299999999</v>
      </c>
      <c r="G38" s="101">
        <f>BK205/100000000</f>
        <v>0.526638</v>
      </c>
      <c r="H38" s="101">
        <f>BR205/100000000</f>
        <v>0.6083369</v>
      </c>
      <c r="I38" s="131">
        <f>BY205/100000000</f>
        <v>0.0830776</v>
      </c>
      <c r="J38" s="101">
        <f>CF205/100000000</f>
        <v>0.2561592</v>
      </c>
      <c r="K38" s="108">
        <f>CM205/100000000</f>
        <v>0.0002285</v>
      </c>
      <c r="L38" s="131">
        <f>CT205/100000000</f>
        <v>0.0117319</v>
      </c>
      <c r="M38" s="134">
        <f>ROUND(DA205/100000000,8)</f>
        <v>0.01759983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1.39010222</v>
      </c>
      <c r="G39" s="108">
        <f>BL205/100000000</f>
        <v>0.5046785</v>
      </c>
      <c r="H39" s="108">
        <f>BS205/100000000</f>
        <v>0.5050067</v>
      </c>
      <c r="I39" s="133">
        <f>BZ205/100000000</f>
        <v>0.0731174</v>
      </c>
      <c r="J39" s="108">
        <f>CG205/100000000</f>
        <v>0.268208</v>
      </c>
      <c r="K39" s="101">
        <f>CN205/100000000</f>
        <v>0.002961</v>
      </c>
      <c r="L39" s="133">
        <f>CU205/100000000</f>
        <v>0.02974732</v>
      </c>
      <c r="M39" s="135">
        <f>ROUND((CY205+CZ205+DB205+DE205)/100000000,8)-ROUND((CY205+CZ205+DE205)/100000000,8)</f>
        <v>0.006383299999999981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0.13297894000000002</v>
      </c>
      <c r="G40" s="108">
        <f>BM205/100000000</f>
        <v>0.0516353</v>
      </c>
      <c r="H40" s="108">
        <f>BT205/100000000</f>
        <v>0.0442906</v>
      </c>
      <c r="I40" s="131">
        <f>CA205/100000000</f>
        <v>0.0106133</v>
      </c>
      <c r="J40" s="108">
        <f>CH205/100000000</f>
        <v>0.023307</v>
      </c>
      <c r="K40" s="108">
        <f>CO205/100000000</f>
        <v>0</v>
      </c>
      <c r="L40" s="131">
        <f>CV205/100000000</f>
        <v>0.00218406</v>
      </c>
      <c r="M40" s="134">
        <f>ROUND(DC205/100000000,8)</f>
        <v>0.00094868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2.9418455000000003</v>
      </c>
      <c r="G41" s="101">
        <f>BN205/100000000</f>
        <v>1.0079998</v>
      </c>
      <c r="H41" s="101">
        <f>BU205/100000000</f>
        <v>1.089566</v>
      </c>
      <c r="I41" s="133">
        <f>CB205/100000000</f>
        <v>0.186986</v>
      </c>
      <c r="J41" s="101">
        <f>CI205/100000000</f>
        <v>0.5807576</v>
      </c>
      <c r="K41" s="101">
        <f>CP205/100000000</f>
        <v>0.0037685</v>
      </c>
      <c r="L41" s="133">
        <f>CW205/100000000</f>
        <v>0.05548662</v>
      </c>
      <c r="M41" s="135">
        <f>ROUND(DD205/100000000,8)</f>
        <v>0.01728098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1.42666516</v>
      </c>
      <c r="G42" s="123">
        <f>BO205/100000000</f>
        <v>1.0391285</v>
      </c>
      <c r="H42" s="123">
        <f>BV205/100000000</f>
        <v>0.2378336</v>
      </c>
      <c r="I42" s="136">
        <f>CC205/100000000</f>
        <v>0.011507</v>
      </c>
      <c r="J42" s="123">
        <f>CJ205/100000000</f>
        <v>0.0616691</v>
      </c>
      <c r="K42" s="123">
        <f>CQ205/100000000</f>
        <v>0</v>
      </c>
      <c r="L42" s="136">
        <f>CX205/100000000</f>
        <v>0.03913536</v>
      </c>
      <c r="M42" s="137">
        <f>DE205/100000000</f>
        <v>0.0373916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15.795694289999998</v>
      </c>
      <c r="G51" s="94">
        <f t="shared" si="7"/>
        <v>5.858377089999999</v>
      </c>
      <c r="H51" s="94">
        <f t="shared" si="7"/>
        <v>5.590041210000001</v>
      </c>
      <c r="I51" s="94">
        <f t="shared" si="7"/>
        <v>1.47041653</v>
      </c>
      <c r="J51" s="94">
        <f t="shared" si="7"/>
        <v>2.65689637</v>
      </c>
      <c r="K51" s="94">
        <f t="shared" si="7"/>
        <v>0.01731945</v>
      </c>
      <c r="L51" s="95">
        <f>ROUND((EO205+EP205+ER205+EU205)/100000000,8)</f>
        <v>0.20264364</v>
      </c>
      <c r="M51" s="90">
        <f>SUM(M52,M56)</f>
        <v>0</v>
      </c>
      <c r="N51" s="94">
        <f>SUM(N52,N56)</f>
        <v>0.11667584</v>
      </c>
      <c r="O51" s="149">
        <f>FH205/100000000</f>
        <v>0.05670554</v>
      </c>
      <c r="P51" s="150">
        <f>ROUND((FI205+FJ205+FL205+FO205)/100000000,8)</f>
        <v>0.25705874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13.232284009999999</v>
      </c>
      <c r="G52" s="108">
        <f t="shared" si="8"/>
        <v>4.35584422</v>
      </c>
      <c r="H52" s="108">
        <f t="shared" si="8"/>
        <v>4.935916150000001</v>
      </c>
      <c r="I52" s="108">
        <f t="shared" si="8"/>
        <v>1.40032061</v>
      </c>
      <c r="J52" s="108">
        <f t="shared" si="8"/>
        <v>2.3806393200000002</v>
      </c>
      <c r="K52" s="108">
        <f t="shared" si="8"/>
        <v>0.014808950000000001</v>
      </c>
      <c r="L52" s="102">
        <f>ROUND((EO205+EP205)/100000000,8)</f>
        <v>0.14475476</v>
      </c>
      <c r="M52" s="151">
        <f t="shared" si="8"/>
        <v>0</v>
      </c>
      <c r="N52" s="108">
        <f t="shared" si="8"/>
        <v>0.11667584</v>
      </c>
      <c r="O52" s="252"/>
      <c r="P52" s="134">
        <f>ROUND((FI205+FJ205)/100000000,8)</f>
        <v>0.21461911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5.06057979</v>
      </c>
      <c r="G53" s="108">
        <f>DF205/100000000</f>
        <v>1.67932135</v>
      </c>
      <c r="H53" s="108">
        <f>DM205/100000000</f>
        <v>1.70502296</v>
      </c>
      <c r="I53" s="108">
        <f>DT205/100000000</f>
        <v>0.65987858</v>
      </c>
      <c r="J53" s="108">
        <f>EA205/100000000</f>
        <v>0.96849068</v>
      </c>
      <c r="K53" s="108">
        <f>EH205/100000000</f>
        <v>0.0009422</v>
      </c>
      <c r="L53" s="102">
        <f>ROUND(EO205/100000000,8)</f>
        <v>0.04692402</v>
      </c>
      <c r="M53" s="107">
        <f>EV205/100000000</f>
        <v>0</v>
      </c>
      <c r="N53" s="152">
        <f>FB205/100000000</f>
        <v>0.08025281</v>
      </c>
      <c r="O53" s="253"/>
      <c r="P53" s="102">
        <f>ROUND(FI205/100000000,8)</f>
        <v>0.09358288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8.171704219999999</v>
      </c>
      <c r="G54" s="108">
        <f>DG205/100000000</f>
        <v>2.67652287</v>
      </c>
      <c r="H54" s="108">
        <f>DN205/100000000</f>
        <v>3.23089319</v>
      </c>
      <c r="I54" s="108">
        <f>DU205/100000000</f>
        <v>0.74044203</v>
      </c>
      <c r="J54" s="108">
        <f>EB205/100000000</f>
        <v>1.41214864</v>
      </c>
      <c r="K54" s="108">
        <f>EI205/100000000</f>
        <v>0.01386675</v>
      </c>
      <c r="L54" s="102">
        <f>ROUND((EO205+EP205)/100000000,8)-ROUND(EO205/100000000,8)</f>
        <v>0.09783074000000001</v>
      </c>
      <c r="M54" s="107">
        <f>EW205/100000000</f>
        <v>0</v>
      </c>
      <c r="N54" s="152">
        <f>FC205/100000000</f>
        <v>0.03642303</v>
      </c>
      <c r="O54" s="253"/>
      <c r="P54" s="102">
        <f>ROUND((FI205+FJ205)/100000000,8)-ROUND(FI205/100000000,8)</f>
        <v>0.12103623000000001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1.2359280199999998</v>
      </c>
      <c r="G55" s="108">
        <f>DH205/100000000</f>
        <v>0.46700276</v>
      </c>
      <c r="H55" s="108">
        <f>DO205/100000000</f>
        <v>0.48872198</v>
      </c>
      <c r="I55" s="108">
        <f>DV205/100000000</f>
        <v>0.06696928</v>
      </c>
      <c r="J55" s="108">
        <f>EC205/100000000</f>
        <v>0.2059395</v>
      </c>
      <c r="K55" s="108">
        <f>EJ205/100000000</f>
        <v>0.0001828</v>
      </c>
      <c r="L55" s="102">
        <f>ROUND(EQ205/100000000,8)</f>
        <v>0.0071117</v>
      </c>
      <c r="M55" s="107">
        <f>EX205/100000000</f>
        <v>0</v>
      </c>
      <c r="N55" s="152">
        <f>FD205/100000000</f>
        <v>0.00016533</v>
      </c>
      <c r="O55" s="253"/>
      <c r="P55" s="102">
        <f>ROUND(FK205/100000000,8)</f>
        <v>0.01407614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1.1742505100000002</v>
      </c>
      <c r="G56" s="108">
        <f>DI205/100000000</f>
        <v>0.46340437</v>
      </c>
      <c r="H56" s="108">
        <f>DP205/100000000</f>
        <v>0.41640525</v>
      </c>
      <c r="I56" s="108">
        <f>DW205/100000000</f>
        <v>0.05858892</v>
      </c>
      <c r="J56" s="108">
        <f>ED205/100000000</f>
        <v>0.21458795</v>
      </c>
      <c r="K56" s="108">
        <f>EK205/100000000</f>
        <v>0.0025105</v>
      </c>
      <c r="L56" s="102">
        <f>ROUND((EO205+EP205+ER205+EU205)/100000000,8)-ROUND((EO205+EP205+EU205)/100000000,8)</f>
        <v>0.018753520000000024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0.005048029999999981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0.10519342999999999</v>
      </c>
      <c r="G57" s="108">
        <f>DJ205/100000000</f>
        <v>0.04782039</v>
      </c>
      <c r="H57" s="108">
        <f>DQ205/100000000</f>
        <v>0.03229987</v>
      </c>
      <c r="I57" s="108">
        <f>DX205/100000000</f>
        <v>0.007523</v>
      </c>
      <c r="J57" s="108">
        <f>EE205/100000000</f>
        <v>0.01646571</v>
      </c>
      <c r="K57" s="108">
        <f>EL205/100000000</f>
        <v>0</v>
      </c>
      <c r="L57" s="102">
        <f>ROUND(ES205/100000000,8)</f>
        <v>0.00108446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0.00066944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2.3482282499999996</v>
      </c>
      <c r="G58" s="101">
        <f>DK205/100000000</f>
        <v>0.88536583</v>
      </c>
      <c r="H58" s="101">
        <f>DR205/100000000</f>
        <v>0.84777885</v>
      </c>
      <c r="I58" s="101">
        <f>DY205/100000000</f>
        <v>0.13960197</v>
      </c>
      <c r="J58" s="101">
        <f>EF205/100000000</f>
        <v>0.43787843</v>
      </c>
      <c r="K58" s="101">
        <f>EM205/100000000</f>
        <v>0.00307575</v>
      </c>
      <c r="L58" s="109">
        <f>ROUND(ET205/100000000,8)</f>
        <v>0.03452742</v>
      </c>
      <c r="M58" s="100">
        <f>FA205/100000000</f>
        <v>0</v>
      </c>
      <c r="N58" s="153">
        <f>FG205/100000000</f>
        <v>0.01675451</v>
      </c>
      <c r="O58" s="253"/>
      <c r="P58" s="109">
        <f>ROUND(FN205/100000000,8)</f>
        <v>0.01274291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1.3891597699999998</v>
      </c>
      <c r="G59" s="123">
        <f>DL205/100000000</f>
        <v>1.0391285</v>
      </c>
      <c r="H59" s="123">
        <f>DS205/100000000</f>
        <v>0.23771981</v>
      </c>
      <c r="I59" s="123">
        <f>DZ205/100000000</f>
        <v>0.011507</v>
      </c>
      <c r="J59" s="123">
        <f>EG205/100000000</f>
        <v>0.0616691</v>
      </c>
      <c r="K59" s="123">
        <f>EN205/100000000</f>
        <v>0</v>
      </c>
      <c r="L59" s="124">
        <f>EU205/100000000</f>
        <v>0.03913536</v>
      </c>
      <c r="M59" s="154"/>
      <c r="N59" s="155"/>
      <c r="O59" s="156"/>
      <c r="P59" s="124">
        <f>FO205/100000000</f>
        <v>0.0373916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1.79832722</v>
      </c>
      <c r="G70" s="94">
        <f>SUM(G71:G72)</f>
        <v>0.0115</v>
      </c>
      <c r="H70" s="94">
        <f>SUM(H71:H72)</f>
        <v>0.4698</v>
      </c>
      <c r="I70" s="95">
        <f>I71</f>
        <v>0.0058659</v>
      </c>
      <c r="J70" s="165">
        <f>SUM(J71:J72)</f>
        <v>0.1408497</v>
      </c>
      <c r="K70" s="165">
        <f>SUM(K71:K72)</f>
        <v>0.10465126000000001</v>
      </c>
    </row>
    <row r="71" spans="5:11" ht="13.5">
      <c r="E71" s="166" t="s">
        <v>53</v>
      </c>
      <c r="F71" s="107">
        <f>FP205/100000000</f>
        <v>1.79832722</v>
      </c>
      <c r="G71" s="108">
        <f>FQ205/100000000</f>
        <v>0.0065</v>
      </c>
      <c r="H71" s="108">
        <f>FS205/100000000</f>
        <v>0</v>
      </c>
      <c r="I71" s="134">
        <f>FU205/100000000</f>
        <v>0.0058659</v>
      </c>
      <c r="J71" s="167">
        <f>FV205/100000000</f>
        <v>0.0912497</v>
      </c>
      <c r="K71" s="167">
        <f>FX205/100000000</f>
        <v>0.08948034</v>
      </c>
    </row>
    <row r="72" spans="5:11" ht="13.5">
      <c r="E72" s="47" t="s">
        <v>54</v>
      </c>
      <c r="F72" s="168"/>
      <c r="G72" s="169">
        <f>FR205/100000000</f>
        <v>0.005</v>
      </c>
      <c r="H72" s="123">
        <f>FT205/100000000</f>
        <v>0.4698</v>
      </c>
      <c r="I72" s="170"/>
      <c r="J72" s="171">
        <f>FW205/100000000</f>
        <v>0.0496</v>
      </c>
      <c r="K72" s="171">
        <f>FY205/100000000</f>
        <v>0.01517092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201110</v>
      </c>
      <c r="F205" s="185">
        <v>59090</v>
      </c>
      <c r="G205" s="185">
        <v>72801</v>
      </c>
      <c r="H205" s="185">
        <v>8470</v>
      </c>
      <c r="I205" s="185">
        <v>1082</v>
      </c>
      <c r="J205" s="185">
        <v>1938</v>
      </c>
      <c r="K205" s="185">
        <v>354</v>
      </c>
      <c r="L205" s="185">
        <v>67</v>
      </c>
      <c r="M205" s="185">
        <v>3595</v>
      </c>
      <c r="N205" s="185">
        <v>4125</v>
      </c>
      <c r="O205" s="185">
        <v>394692.714219238</v>
      </c>
      <c r="P205" s="185">
        <v>23749450</v>
      </c>
      <c r="Q205" s="185">
        <v>0</v>
      </c>
      <c r="R205" s="185">
        <v>23749450</v>
      </c>
      <c r="S205" s="185">
        <v>463</v>
      </c>
      <c r="T205" s="185">
        <v>794</v>
      </c>
      <c r="U205" s="185">
        <v>135</v>
      </c>
      <c r="V205" s="185">
        <v>107</v>
      </c>
      <c r="W205" s="185">
        <v>6</v>
      </c>
      <c r="X205" s="185">
        <v>219</v>
      </c>
      <c r="Y205" s="185">
        <v>206</v>
      </c>
      <c r="Z205" s="185">
        <v>19891</v>
      </c>
      <c r="AA205" s="185">
        <v>38744</v>
      </c>
      <c r="AB205" s="185">
        <v>7021</v>
      </c>
      <c r="AC205" s="185">
        <v>3311</v>
      </c>
      <c r="AD205" s="185">
        <v>324</v>
      </c>
      <c r="AE205" s="185">
        <v>7385</v>
      </c>
      <c r="AF205" s="185">
        <v>1398</v>
      </c>
      <c r="AG205" s="185">
        <v>5469</v>
      </c>
      <c r="AH205" s="185">
        <v>8057</v>
      </c>
      <c r="AI205" s="185">
        <v>865</v>
      </c>
      <c r="AJ205" s="185">
        <v>388</v>
      </c>
      <c r="AK205" s="185">
        <v>65</v>
      </c>
      <c r="AL205" s="185">
        <v>1098</v>
      </c>
      <c r="AM205" s="185">
        <v>44</v>
      </c>
      <c r="AN205" s="185">
        <v>5448</v>
      </c>
      <c r="AO205" s="185">
        <v>9505</v>
      </c>
      <c r="AP205" s="185">
        <v>943</v>
      </c>
      <c r="AQ205" s="185">
        <v>1696</v>
      </c>
      <c r="AR205" s="185">
        <v>118</v>
      </c>
      <c r="AS205" s="185">
        <v>3248</v>
      </c>
      <c r="AT205" s="185">
        <v>2431</v>
      </c>
      <c r="AU205" s="185">
        <v>28938</v>
      </c>
      <c r="AV205" s="185">
        <v>62436</v>
      </c>
      <c r="AW205" s="185">
        <v>12035</v>
      </c>
      <c r="AX205" s="185">
        <v>6538</v>
      </c>
      <c r="AY205" s="185">
        <v>570</v>
      </c>
      <c r="AZ205" s="185">
        <v>13557</v>
      </c>
      <c r="BA205" s="185">
        <v>2714</v>
      </c>
      <c r="BB205" s="185">
        <v>12378</v>
      </c>
      <c r="BC205" s="185">
        <v>16648</v>
      </c>
      <c r="BD205" s="185">
        <v>1494</v>
      </c>
      <c r="BE205" s="185">
        <v>913</v>
      </c>
      <c r="BF205" s="185">
        <v>159</v>
      </c>
      <c r="BG205" s="185">
        <v>2586</v>
      </c>
      <c r="BH205" s="185">
        <v>134</v>
      </c>
      <c r="BI205" s="185">
        <v>197878300</v>
      </c>
      <c r="BJ205" s="185">
        <v>315770180</v>
      </c>
      <c r="BK205" s="185">
        <v>52663800</v>
      </c>
      <c r="BL205" s="185">
        <v>50467850</v>
      </c>
      <c r="BM205" s="185">
        <v>5163530</v>
      </c>
      <c r="BN205" s="185">
        <v>100799980</v>
      </c>
      <c r="BO205" s="185">
        <v>103912850</v>
      </c>
      <c r="BP205" s="185">
        <v>235253280</v>
      </c>
      <c r="BQ205" s="185">
        <v>426286170</v>
      </c>
      <c r="BR205" s="185">
        <v>60833690</v>
      </c>
      <c r="BS205" s="185">
        <v>50500670</v>
      </c>
      <c r="BT205" s="185">
        <v>4429060</v>
      </c>
      <c r="BU205" s="185">
        <v>108956600</v>
      </c>
      <c r="BV205" s="185">
        <v>23783360</v>
      </c>
      <c r="BW205" s="185">
        <v>92317790</v>
      </c>
      <c r="BX205" s="185">
        <v>101068530</v>
      </c>
      <c r="BY205" s="185">
        <v>8307760</v>
      </c>
      <c r="BZ205" s="185">
        <v>7311740</v>
      </c>
      <c r="CA205" s="185">
        <v>1061330</v>
      </c>
      <c r="CB205" s="185">
        <v>18698600</v>
      </c>
      <c r="CC205" s="185">
        <v>1150700</v>
      </c>
      <c r="CD205" s="185">
        <v>134780960</v>
      </c>
      <c r="CE205" s="185">
        <v>191941870</v>
      </c>
      <c r="CF205" s="185">
        <v>25615920</v>
      </c>
      <c r="CG205" s="185">
        <v>26820800</v>
      </c>
      <c r="CH205" s="185">
        <v>2330700</v>
      </c>
      <c r="CI205" s="185">
        <v>58075760</v>
      </c>
      <c r="CJ205" s="185">
        <v>6166910</v>
      </c>
      <c r="CK205" s="185">
        <v>134600</v>
      </c>
      <c r="CL205" s="185">
        <v>1898800</v>
      </c>
      <c r="CM205" s="185">
        <v>22850</v>
      </c>
      <c r="CN205" s="185">
        <v>296100</v>
      </c>
      <c r="CO205" s="185">
        <v>0</v>
      </c>
      <c r="CP205" s="185">
        <v>376850</v>
      </c>
      <c r="CQ205" s="185">
        <v>0</v>
      </c>
      <c r="CR205" s="185">
        <v>7435922</v>
      </c>
      <c r="CS205" s="185">
        <v>15703324</v>
      </c>
      <c r="CT205" s="185">
        <v>1173190</v>
      </c>
      <c r="CU205" s="185">
        <v>2974732</v>
      </c>
      <c r="CV205" s="185">
        <v>218406</v>
      </c>
      <c r="CW205" s="185">
        <v>5548662</v>
      </c>
      <c r="CX205" s="185">
        <v>3913536</v>
      </c>
      <c r="CY205" s="185">
        <v>13221768.3167319</v>
      </c>
      <c r="CZ205" s="185">
        <v>17043936.7833142</v>
      </c>
      <c r="DA205" s="185">
        <v>1759982.82347749</v>
      </c>
      <c r="DB205" s="185">
        <v>638330.386377855</v>
      </c>
      <c r="DC205" s="185">
        <v>94868.1410444492</v>
      </c>
      <c r="DD205" s="185">
        <v>1728097.93367666</v>
      </c>
      <c r="DE205" s="185">
        <v>3739160</v>
      </c>
      <c r="DF205" s="185">
        <v>167932135</v>
      </c>
      <c r="DG205" s="185">
        <v>267652287</v>
      </c>
      <c r="DH205" s="185">
        <v>46700276</v>
      </c>
      <c r="DI205" s="185">
        <v>46340437</v>
      </c>
      <c r="DJ205" s="185">
        <v>4782039</v>
      </c>
      <c r="DK205" s="185">
        <v>88536583</v>
      </c>
      <c r="DL205" s="185">
        <v>103912850</v>
      </c>
      <c r="DM205" s="185">
        <v>170502296</v>
      </c>
      <c r="DN205" s="185">
        <v>323089319</v>
      </c>
      <c r="DO205" s="185">
        <v>48872198</v>
      </c>
      <c r="DP205" s="185">
        <v>41640525</v>
      </c>
      <c r="DQ205" s="185">
        <v>3229987</v>
      </c>
      <c r="DR205" s="185">
        <v>84777885</v>
      </c>
      <c r="DS205" s="185">
        <v>23771981</v>
      </c>
      <c r="DT205" s="185">
        <v>65987858</v>
      </c>
      <c r="DU205" s="185">
        <v>74044203</v>
      </c>
      <c r="DV205" s="185">
        <v>6696928</v>
      </c>
      <c r="DW205" s="185">
        <v>5858892</v>
      </c>
      <c r="DX205" s="185">
        <v>752300</v>
      </c>
      <c r="DY205" s="185">
        <v>13960197</v>
      </c>
      <c r="DZ205" s="185">
        <v>1150700</v>
      </c>
      <c r="EA205" s="185">
        <v>96849068</v>
      </c>
      <c r="EB205" s="185">
        <v>141214864</v>
      </c>
      <c r="EC205" s="185">
        <v>20593950</v>
      </c>
      <c r="ED205" s="185">
        <v>21458795</v>
      </c>
      <c r="EE205" s="185">
        <v>1646571</v>
      </c>
      <c r="EF205" s="185">
        <v>43787843</v>
      </c>
      <c r="EG205" s="185">
        <v>6166910</v>
      </c>
      <c r="EH205" s="185">
        <v>94220</v>
      </c>
      <c r="EI205" s="185">
        <v>1386675</v>
      </c>
      <c r="EJ205" s="185">
        <v>18280</v>
      </c>
      <c r="EK205" s="185">
        <v>251050</v>
      </c>
      <c r="EL205" s="185">
        <v>0</v>
      </c>
      <c r="EM205" s="185">
        <v>307575</v>
      </c>
      <c r="EN205" s="185">
        <v>0</v>
      </c>
      <c r="EO205" s="185">
        <v>4692402</v>
      </c>
      <c r="EP205" s="185">
        <v>9783074</v>
      </c>
      <c r="EQ205" s="185">
        <v>711170</v>
      </c>
      <c r="ER205" s="185">
        <v>1875352</v>
      </c>
      <c r="ES205" s="185">
        <v>108446</v>
      </c>
      <c r="ET205" s="185">
        <v>3452742</v>
      </c>
      <c r="EU205" s="185">
        <v>3913536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8025281</v>
      </c>
      <c r="FC205" s="185">
        <v>3642303</v>
      </c>
      <c r="FD205" s="185">
        <v>16533</v>
      </c>
      <c r="FE205" s="185">
        <v>0</v>
      </c>
      <c r="FF205" s="185">
        <v>0</v>
      </c>
      <c r="FG205" s="185">
        <v>1675451</v>
      </c>
      <c r="FH205" s="185">
        <v>5670554</v>
      </c>
      <c r="FI205" s="185">
        <v>9358288.26813313</v>
      </c>
      <c r="FJ205" s="185">
        <v>12103622.607878</v>
      </c>
      <c r="FK205" s="185">
        <v>1407613.50133644</v>
      </c>
      <c r="FL205" s="185">
        <v>504803.123988827</v>
      </c>
      <c r="FM205" s="185">
        <v>66944.2755207135</v>
      </c>
      <c r="FN205" s="185">
        <v>1274291.24244451</v>
      </c>
      <c r="FO205" s="185">
        <v>3739160</v>
      </c>
      <c r="FP205" s="185">
        <v>179832722</v>
      </c>
      <c r="FQ205" s="185">
        <v>650000</v>
      </c>
      <c r="FR205" s="185">
        <v>500000</v>
      </c>
      <c r="FS205" s="185">
        <v>0</v>
      </c>
      <c r="FT205" s="185">
        <v>46980000</v>
      </c>
      <c r="FU205" s="185">
        <v>586590</v>
      </c>
      <c r="FV205" s="185">
        <v>9124970</v>
      </c>
      <c r="FW205" s="185">
        <v>4960000</v>
      </c>
      <c r="FX205" s="185">
        <v>8948034</v>
      </c>
      <c r="FY205" s="185">
        <v>1517092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1:GE20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54" customWidth="1"/>
    <col min="21" max="27" width="8.57421875" style="82" customWidth="1"/>
    <col min="28" max="167" width="8.57421875" style="4" customWidth="1"/>
    <col min="168" max="16384" width="9.00390625" style="4" customWidth="1"/>
  </cols>
  <sheetData>
    <row r="1" spans="2:16" ht="17.25">
      <c r="B1" s="231" t="str">
        <f>"船員保険事業月報【"&amp;TEXT(DATE(LEFT(E205,4),MID(E205,5,2),1),"[$-411]ggge""年""m""月""")&amp;"】　総括表２　（速報値）"</f>
        <v>船員保険事業月報【平成23年11月】　総括表２　（速報値）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ht="28.5" customHeight="1"/>
    <row r="3" spans="2:13" ht="13.5">
      <c r="B3" s="4" t="s">
        <v>44</v>
      </c>
      <c r="M3" s="24" t="s">
        <v>45</v>
      </c>
    </row>
    <row r="4" spans="5:11" ht="13.5">
      <c r="E4" s="55"/>
      <c r="F4" s="55"/>
      <c r="G4" s="55"/>
      <c r="H4" s="55"/>
      <c r="I4" s="55"/>
      <c r="J4" s="55"/>
      <c r="K4" s="56" t="s">
        <v>46</v>
      </c>
    </row>
    <row r="5" spans="5:11" ht="24">
      <c r="E5" s="8"/>
      <c r="F5" s="57" t="s">
        <v>7</v>
      </c>
      <c r="G5" s="58" t="s">
        <v>47</v>
      </c>
      <c r="H5" s="59"/>
      <c r="I5" s="57" t="s">
        <v>48</v>
      </c>
      <c r="J5" s="57"/>
      <c r="K5" s="60" t="s">
        <v>49</v>
      </c>
    </row>
    <row r="6" spans="5:11" ht="24">
      <c r="E6" s="47"/>
      <c r="F6" s="61"/>
      <c r="G6" s="62"/>
      <c r="H6" s="63" t="s">
        <v>50</v>
      </c>
      <c r="I6" s="64"/>
      <c r="J6" s="63" t="s">
        <v>51</v>
      </c>
      <c r="K6" s="65"/>
    </row>
    <row r="7" spans="5:11" ht="13.5">
      <c r="E7" s="66" t="s">
        <v>52</v>
      </c>
      <c r="F7" s="67">
        <f>SUM(F8,F9)</f>
        <v>13.4149</v>
      </c>
      <c r="G7" s="68">
        <f>SUM(G8:G9)</f>
        <v>13.112300000000001</v>
      </c>
      <c r="H7" s="69">
        <f>H9</f>
        <v>0.8523</v>
      </c>
      <c r="I7" s="68">
        <f>SUM(I8:I9)</f>
        <v>0.3026</v>
      </c>
      <c r="J7" s="68">
        <f>SUM(J8:J9)</f>
        <v>0.0421</v>
      </c>
      <c r="K7" s="68">
        <f>SUM(K8:K9)</f>
        <v>0.7730999999999999</v>
      </c>
    </row>
    <row r="8" spans="5:11" ht="13.5">
      <c r="E8" s="70" t="s">
        <v>53</v>
      </c>
      <c r="F8" s="71">
        <f>SUM(G8,I8)</f>
        <v>5.9823</v>
      </c>
      <c r="G8" s="72">
        <f>F205/10000</f>
        <v>5.8727</v>
      </c>
      <c r="H8" s="73"/>
      <c r="I8" s="71">
        <f>I205/10000</f>
        <v>0.1096</v>
      </c>
      <c r="J8" s="74">
        <f>K205/10000</f>
        <v>0.0355</v>
      </c>
      <c r="K8" s="74">
        <f>M205/10000</f>
        <v>0.3596</v>
      </c>
    </row>
    <row r="9" spans="5:11" ht="13.5">
      <c r="E9" s="65" t="s">
        <v>54</v>
      </c>
      <c r="F9" s="75">
        <f>SUM(G9,I9)</f>
        <v>7.4326</v>
      </c>
      <c r="G9" s="76">
        <f>G205/10000</f>
        <v>7.2396</v>
      </c>
      <c r="H9" s="77">
        <f>H205/10000</f>
        <v>0.8523</v>
      </c>
      <c r="I9" s="78">
        <f>J205/10000</f>
        <v>0.193</v>
      </c>
      <c r="J9" s="77">
        <f>L205/10000</f>
        <v>0.0066</v>
      </c>
      <c r="K9" s="77">
        <f>N205/10000</f>
        <v>0.4135</v>
      </c>
    </row>
    <row r="11" spans="5:12" ht="13.5">
      <c r="E11" s="232" t="s">
        <v>55</v>
      </c>
      <c r="F11" s="233"/>
      <c r="G11" s="232" t="s">
        <v>56</v>
      </c>
      <c r="H11" s="233"/>
      <c r="I11" s="232" t="s">
        <v>57</v>
      </c>
      <c r="J11" s="233"/>
      <c r="K11" s="232" t="s">
        <v>58</v>
      </c>
      <c r="L11" s="233"/>
    </row>
    <row r="12" spans="5:12" ht="13.5">
      <c r="E12" s="229">
        <f>O205</f>
        <v>393153.435969443</v>
      </c>
      <c r="F12" s="230"/>
      <c r="G12" s="229">
        <f>P205/100000</f>
        <v>235.19618</v>
      </c>
      <c r="H12" s="230"/>
      <c r="I12" s="229">
        <f>Q205/100000</f>
        <v>0</v>
      </c>
      <c r="J12" s="230"/>
      <c r="K12" s="229">
        <f>R205/100000</f>
        <v>235.19618</v>
      </c>
      <c r="L12" s="230"/>
    </row>
    <row r="15" ht="13.5">
      <c r="B15" s="4" t="s">
        <v>59</v>
      </c>
    </row>
    <row r="16" spans="9:13" ht="13.5">
      <c r="I16" s="56" t="s">
        <v>60</v>
      </c>
      <c r="M16" s="56" t="s">
        <v>61</v>
      </c>
    </row>
    <row r="17" spans="2:14" ht="13.5">
      <c r="B17" s="79"/>
      <c r="C17" s="80"/>
      <c r="D17" s="80"/>
      <c r="E17" s="53"/>
      <c r="F17" s="244" t="s">
        <v>62</v>
      </c>
      <c r="G17" s="245"/>
      <c r="H17" s="245"/>
      <c r="I17" s="246"/>
      <c r="J17" s="244" t="s">
        <v>63</v>
      </c>
      <c r="K17" s="245"/>
      <c r="L17" s="245"/>
      <c r="M17" s="246"/>
      <c r="N17" s="81"/>
    </row>
    <row r="18" spans="2:14" ht="13.5">
      <c r="B18" s="83"/>
      <c r="C18" s="84"/>
      <c r="D18" s="84"/>
      <c r="E18" s="50"/>
      <c r="F18" s="85" t="s">
        <v>7</v>
      </c>
      <c r="G18" s="86" t="s">
        <v>8</v>
      </c>
      <c r="H18" s="86" t="s">
        <v>9</v>
      </c>
      <c r="I18" s="87" t="s">
        <v>10</v>
      </c>
      <c r="J18" s="85" t="s">
        <v>7</v>
      </c>
      <c r="K18" s="86" t="s">
        <v>8</v>
      </c>
      <c r="L18" s="86" t="s">
        <v>9</v>
      </c>
      <c r="M18" s="87" t="s">
        <v>10</v>
      </c>
      <c r="N18" s="81"/>
    </row>
    <row r="19" spans="2:22" ht="15" customHeight="1">
      <c r="B19" s="5" t="s">
        <v>52</v>
      </c>
      <c r="C19" s="88"/>
      <c r="D19" s="88"/>
      <c r="E19" s="89"/>
      <c r="F19" s="90">
        <f>SUM(F20,F24,F27)</f>
        <v>7.819599999999999</v>
      </c>
      <c r="G19" s="91">
        <f aca="true" t="shared" si="0" ref="G19:M19">SUM(G20,G24,G27)</f>
        <v>0.15270000000000003</v>
      </c>
      <c r="H19" s="91">
        <f t="shared" si="0"/>
        <v>6.244700000000001</v>
      </c>
      <c r="I19" s="92">
        <f t="shared" si="0"/>
        <v>1.4222</v>
      </c>
      <c r="J19" s="93">
        <f t="shared" si="0"/>
        <v>14.7205</v>
      </c>
      <c r="K19" s="94">
        <f t="shared" si="0"/>
        <v>1.8336999999999999</v>
      </c>
      <c r="L19" s="94">
        <f t="shared" si="0"/>
        <v>9.8394</v>
      </c>
      <c r="M19" s="95">
        <f t="shared" si="0"/>
        <v>3.0474000000000006</v>
      </c>
      <c r="N19" s="96"/>
      <c r="U19" s="54"/>
      <c r="V19" s="54"/>
    </row>
    <row r="20" spans="2:22" ht="15" customHeight="1">
      <c r="B20" s="97" t="s">
        <v>47</v>
      </c>
      <c r="C20" s="98"/>
      <c r="D20" s="98"/>
      <c r="E20" s="99"/>
      <c r="F20" s="100">
        <f aca="true" t="shared" si="1" ref="F20:M20">SUM(F21:F22)</f>
        <v>7.2622</v>
      </c>
      <c r="G20" s="101">
        <f t="shared" si="1"/>
        <v>0.12060000000000001</v>
      </c>
      <c r="H20" s="101">
        <f t="shared" si="1"/>
        <v>5.7681000000000004</v>
      </c>
      <c r="I20" s="101">
        <f t="shared" si="1"/>
        <v>1.3735</v>
      </c>
      <c r="J20" s="100">
        <f t="shared" si="1"/>
        <v>13.2501</v>
      </c>
      <c r="K20" s="101">
        <f t="shared" si="1"/>
        <v>1.3988999999999998</v>
      </c>
      <c r="L20" s="101">
        <f t="shared" si="1"/>
        <v>8.9165</v>
      </c>
      <c r="M20" s="102">
        <f t="shared" si="1"/>
        <v>2.9347000000000003</v>
      </c>
      <c r="N20" s="96"/>
      <c r="U20" s="103"/>
      <c r="V20" s="103"/>
    </row>
    <row r="21" spans="2:22" ht="15" customHeight="1">
      <c r="B21" s="104"/>
      <c r="C21" s="105" t="s">
        <v>53</v>
      </c>
      <c r="D21" s="105"/>
      <c r="E21" s="106"/>
      <c r="F21" s="107">
        <f aca="true" t="shared" si="2" ref="F21:F26">SUM(G21:I21)</f>
        <v>2.6081</v>
      </c>
      <c r="G21" s="108">
        <f>S205/10000</f>
        <v>0.0448</v>
      </c>
      <c r="H21" s="108">
        <f>Z205/10000</f>
        <v>2.0029</v>
      </c>
      <c r="I21" s="102">
        <f>AG205/10000</f>
        <v>0.5604</v>
      </c>
      <c r="J21" s="107">
        <f aca="true" t="shared" si="3" ref="J21:J26">SUM(K21:M21)</f>
        <v>4.6449</v>
      </c>
      <c r="K21" s="108">
        <f>AN205/10000</f>
        <v>0.5386</v>
      </c>
      <c r="L21" s="101">
        <f>AU205/10000</f>
        <v>2.8562</v>
      </c>
      <c r="M21" s="109">
        <f>BB205/10000</f>
        <v>1.2501</v>
      </c>
      <c r="N21" s="96"/>
      <c r="U21" s="103"/>
      <c r="V21" s="103"/>
    </row>
    <row r="22" spans="2:22" ht="15" customHeight="1">
      <c r="B22" s="6"/>
      <c r="C22" s="110" t="s">
        <v>54</v>
      </c>
      <c r="D22" s="98"/>
      <c r="E22" s="99"/>
      <c r="F22" s="107">
        <f t="shared" si="2"/>
        <v>4.654100000000001</v>
      </c>
      <c r="G22" s="101">
        <f>T205/10000</f>
        <v>0.0758</v>
      </c>
      <c r="H22" s="101">
        <f>AA205/10000</f>
        <v>3.7652</v>
      </c>
      <c r="I22" s="109">
        <f>AH205/10000</f>
        <v>0.8131</v>
      </c>
      <c r="J22" s="107">
        <f t="shared" si="3"/>
        <v>8.6052</v>
      </c>
      <c r="K22" s="101">
        <f>AO205/10000</f>
        <v>0.8603</v>
      </c>
      <c r="L22" s="108">
        <f>AV205/10000</f>
        <v>6.0603</v>
      </c>
      <c r="M22" s="102">
        <f>BC205/10000</f>
        <v>1.6846</v>
      </c>
      <c r="N22" s="96"/>
      <c r="T22" s="111"/>
      <c r="U22" s="111"/>
      <c r="V22" s="54"/>
    </row>
    <row r="23" spans="2:22" ht="15" customHeight="1">
      <c r="B23" s="6"/>
      <c r="C23" s="112"/>
      <c r="D23" s="98" t="s">
        <v>64</v>
      </c>
      <c r="E23" s="99"/>
      <c r="F23" s="107">
        <f t="shared" si="2"/>
        <v>0.8027</v>
      </c>
      <c r="G23" s="101">
        <f>U205/10000</f>
        <v>0.013</v>
      </c>
      <c r="H23" s="108">
        <f>AB205/10000</f>
        <v>0.7019</v>
      </c>
      <c r="I23" s="102">
        <f>AI205/10000</f>
        <v>0.0878</v>
      </c>
      <c r="J23" s="107">
        <f t="shared" si="3"/>
        <v>1.4415000000000002</v>
      </c>
      <c r="K23" s="108">
        <f>AP205/10000</f>
        <v>0.0859</v>
      </c>
      <c r="L23" s="108">
        <f>AW205/10000</f>
        <v>1.2007</v>
      </c>
      <c r="M23" s="109">
        <f>BD205/10000</f>
        <v>0.1549</v>
      </c>
      <c r="N23" s="96"/>
      <c r="U23" s="103"/>
      <c r="V23" s="103"/>
    </row>
    <row r="24" spans="2:22" ht="15" customHeight="1">
      <c r="B24" s="97" t="s">
        <v>48</v>
      </c>
      <c r="C24" s="98"/>
      <c r="D24" s="98"/>
      <c r="E24" s="99"/>
      <c r="F24" s="107">
        <f t="shared" si="2"/>
        <v>0.3827</v>
      </c>
      <c r="G24" s="101">
        <f>V205/10000</f>
        <v>0.0115</v>
      </c>
      <c r="H24" s="101">
        <f>AC205/10000</f>
        <v>0.3272</v>
      </c>
      <c r="I24" s="109">
        <f>AJ205/10000</f>
        <v>0.044</v>
      </c>
      <c r="J24" s="107">
        <f t="shared" si="3"/>
        <v>0.9342999999999999</v>
      </c>
      <c r="K24" s="101">
        <f>AQ205/10000</f>
        <v>0.1916</v>
      </c>
      <c r="L24" s="101">
        <f>AX205/10000</f>
        <v>0.6435</v>
      </c>
      <c r="M24" s="102">
        <f>BE205/10000</f>
        <v>0.0992</v>
      </c>
      <c r="N24" s="96"/>
      <c r="U24" s="111"/>
      <c r="V24" s="111"/>
    </row>
    <row r="25" spans="2:22" ht="15" customHeight="1">
      <c r="B25" s="113"/>
      <c r="C25" s="114" t="s">
        <v>51</v>
      </c>
      <c r="D25" s="114"/>
      <c r="E25" s="115"/>
      <c r="F25" s="107">
        <f t="shared" si="2"/>
        <v>0.0397</v>
      </c>
      <c r="G25" s="108">
        <f>W205/10000</f>
        <v>0.0007</v>
      </c>
      <c r="H25" s="108">
        <f>AD205/10000</f>
        <v>0.0335</v>
      </c>
      <c r="I25" s="102">
        <f>AK205/10000</f>
        <v>0.0055</v>
      </c>
      <c r="J25" s="107">
        <f t="shared" si="3"/>
        <v>0.0816</v>
      </c>
      <c r="K25" s="108">
        <f>AR205/10000</f>
        <v>0.0123</v>
      </c>
      <c r="L25" s="101">
        <f>AY205/10000</f>
        <v>0.0577</v>
      </c>
      <c r="M25" s="102">
        <f>BF205/10000</f>
        <v>0.0116</v>
      </c>
      <c r="N25" s="96"/>
      <c r="U25" s="103"/>
      <c r="V25" s="103"/>
    </row>
    <row r="26" spans="2:22" ht="15" customHeight="1">
      <c r="B26" s="6" t="s">
        <v>65</v>
      </c>
      <c r="C26" s="116"/>
      <c r="D26" s="116"/>
      <c r="E26" s="117"/>
      <c r="F26" s="100">
        <f t="shared" si="2"/>
        <v>0.861</v>
      </c>
      <c r="G26" s="118">
        <f>X205/10000</f>
        <v>0.0211</v>
      </c>
      <c r="H26" s="101">
        <f>AE205/10000</f>
        <v>0.7263</v>
      </c>
      <c r="I26" s="109">
        <f>AL205/10000</f>
        <v>0.1136</v>
      </c>
      <c r="J26" s="100">
        <f t="shared" si="3"/>
        <v>1.9264999999999999</v>
      </c>
      <c r="K26" s="101">
        <f>AS205/10000</f>
        <v>0.3223</v>
      </c>
      <c r="L26" s="101">
        <f>AZ205/10000</f>
        <v>1.3316</v>
      </c>
      <c r="M26" s="109">
        <f>BG205/10000</f>
        <v>0.2726</v>
      </c>
      <c r="N26" s="96"/>
      <c r="U26" s="103"/>
      <c r="V26" s="103"/>
    </row>
    <row r="27" spans="2:22" ht="15" customHeight="1">
      <c r="B27" s="119" t="s">
        <v>66</v>
      </c>
      <c r="C27" s="120"/>
      <c r="D27" s="120"/>
      <c r="E27" s="121"/>
      <c r="F27" s="122">
        <f>SUM(G27:I27)</f>
        <v>0.17470000000000002</v>
      </c>
      <c r="G27" s="123">
        <f>Y205/10000</f>
        <v>0.0206</v>
      </c>
      <c r="H27" s="123">
        <f>AF205/10000</f>
        <v>0.1494</v>
      </c>
      <c r="I27" s="124">
        <f>AM205/10000</f>
        <v>0.0047</v>
      </c>
      <c r="J27" s="122">
        <f>SUM(K27:M27)</f>
        <v>0.5360999999999999</v>
      </c>
      <c r="K27" s="123">
        <f>AT205/10000</f>
        <v>0.2432</v>
      </c>
      <c r="L27" s="123">
        <f>BA205/10000</f>
        <v>0.2794</v>
      </c>
      <c r="M27" s="124">
        <f>BH205/10000</f>
        <v>0.0135</v>
      </c>
      <c r="N27" s="96"/>
      <c r="U27" s="103"/>
      <c r="V27" s="103"/>
    </row>
    <row r="30" ht="13.5">
      <c r="B30" s="4" t="s">
        <v>67</v>
      </c>
    </row>
    <row r="31" ht="13.5">
      <c r="M31" s="56" t="s">
        <v>68</v>
      </c>
    </row>
    <row r="32" spans="2:14" ht="13.5">
      <c r="B32" s="79"/>
      <c r="C32" s="80"/>
      <c r="D32" s="80"/>
      <c r="E32" s="53"/>
      <c r="F32" s="247" t="s">
        <v>7</v>
      </c>
      <c r="G32" s="80"/>
      <c r="H32" s="80"/>
      <c r="I32" s="80"/>
      <c r="J32" s="80"/>
      <c r="K32" s="80"/>
      <c r="L32" s="125"/>
      <c r="M32" s="126"/>
      <c r="N32" s="81"/>
    </row>
    <row r="33" spans="2:14" ht="24">
      <c r="B33" s="83"/>
      <c r="C33" s="84"/>
      <c r="D33" s="84"/>
      <c r="E33" s="50"/>
      <c r="F33" s="248"/>
      <c r="G33" s="86" t="s">
        <v>8</v>
      </c>
      <c r="H33" s="86" t="s">
        <v>9</v>
      </c>
      <c r="I33" s="86" t="s">
        <v>10</v>
      </c>
      <c r="J33" s="86" t="s">
        <v>11</v>
      </c>
      <c r="K33" s="127" t="s">
        <v>12</v>
      </c>
      <c r="L33" s="128" t="s">
        <v>13</v>
      </c>
      <c r="M33" s="129" t="s">
        <v>14</v>
      </c>
      <c r="N33" s="81"/>
    </row>
    <row r="34" spans="2:14" ht="15" customHeight="1">
      <c r="B34" s="5" t="s">
        <v>52</v>
      </c>
      <c r="C34" s="88"/>
      <c r="D34" s="88"/>
      <c r="E34" s="89"/>
      <c r="F34" s="93">
        <f aca="true" t="shared" si="4" ref="F34:L34">SUM(F35,F39,F42)</f>
        <v>20.41064922</v>
      </c>
      <c r="G34" s="94">
        <f t="shared" si="4"/>
        <v>6.7235461999999995</v>
      </c>
      <c r="H34" s="94">
        <f t="shared" si="4"/>
        <v>7.3659066</v>
      </c>
      <c r="I34" s="94">
        <f t="shared" si="4"/>
        <v>2.039212</v>
      </c>
      <c r="J34" s="94">
        <f t="shared" si="4"/>
        <v>3.6905598000000004</v>
      </c>
      <c r="K34" s="94">
        <f t="shared" si="4"/>
        <v>0.0221245</v>
      </c>
      <c r="L34" s="94">
        <f t="shared" si="4"/>
        <v>0.29037834</v>
      </c>
      <c r="M34" s="95">
        <f>ROUND((CY205+CZ205+DB205+DE205)/100000000,8)</f>
        <v>0.27892178</v>
      </c>
      <c r="N34" s="96"/>
    </row>
    <row r="35" spans="2:13" ht="15" customHeight="1">
      <c r="B35" s="97" t="s">
        <v>47</v>
      </c>
      <c r="C35" s="98"/>
      <c r="D35" s="98"/>
      <c r="E35" s="99"/>
      <c r="F35" s="130">
        <f aca="true" t="shared" si="5" ref="F35:L35">SUM(F36:F37)</f>
        <v>17.33942151</v>
      </c>
      <c r="G35" s="131">
        <f t="shared" si="5"/>
        <v>4.9747528</v>
      </c>
      <c r="H35" s="131">
        <f t="shared" si="5"/>
        <v>6.5983628</v>
      </c>
      <c r="I35" s="131">
        <f t="shared" si="5"/>
        <v>1.9447451</v>
      </c>
      <c r="J35" s="108">
        <f t="shared" si="5"/>
        <v>3.3392733000000003</v>
      </c>
      <c r="K35" s="132">
        <f t="shared" si="5"/>
        <v>0.0189585</v>
      </c>
      <c r="L35" s="132">
        <f t="shared" si="5"/>
        <v>0.215876</v>
      </c>
      <c r="M35" s="102">
        <f>ROUND((CY205+CZ205)/100000000,8)</f>
        <v>0.24745301</v>
      </c>
    </row>
    <row r="36" spans="2:13" ht="15" customHeight="1">
      <c r="B36" s="104"/>
      <c r="C36" s="105" t="s">
        <v>53</v>
      </c>
      <c r="D36" s="105"/>
      <c r="E36" s="106"/>
      <c r="F36" s="107">
        <f aca="true" t="shared" si="6" ref="F36:F41">SUM(G36:M36)</f>
        <v>6.912714770000001</v>
      </c>
      <c r="G36" s="101">
        <f>BI205/100000000</f>
        <v>1.9469407</v>
      </c>
      <c r="H36" s="101">
        <f>BP205/100000000</f>
        <v>2.4361948</v>
      </c>
      <c r="I36" s="133">
        <f>BW205/100000000</f>
        <v>0.9149485</v>
      </c>
      <c r="J36" s="101">
        <f>CD205/100000000</f>
        <v>1.4326068</v>
      </c>
      <c r="K36" s="101">
        <f>CK205/100000000</f>
        <v>0.0003175</v>
      </c>
      <c r="L36" s="133">
        <f>CR205/100000000</f>
        <v>0.07637798</v>
      </c>
      <c r="M36" s="134">
        <f>ROUND(CY205/100000000,8)</f>
        <v>0.10532849</v>
      </c>
    </row>
    <row r="37" spans="2:13" ht="15" customHeight="1">
      <c r="B37" s="6"/>
      <c r="C37" s="110" t="s">
        <v>54</v>
      </c>
      <c r="D37" s="98"/>
      <c r="E37" s="99"/>
      <c r="F37" s="107">
        <f t="shared" si="6"/>
        <v>10.42670674</v>
      </c>
      <c r="G37" s="108">
        <f>BJ205/100000000</f>
        <v>3.0278121</v>
      </c>
      <c r="H37" s="108">
        <f>BQ205/100000000</f>
        <v>4.162168</v>
      </c>
      <c r="I37" s="133">
        <f>BX205/100000000</f>
        <v>1.0297966</v>
      </c>
      <c r="J37" s="108">
        <f>CE205/100000000</f>
        <v>1.9066665</v>
      </c>
      <c r="K37" s="101">
        <f>CL205/100000000</f>
        <v>0.018641</v>
      </c>
      <c r="L37" s="133">
        <f>CS205/100000000</f>
        <v>0.13949802</v>
      </c>
      <c r="M37" s="135">
        <f>ROUND((CY205+CZ205)/100000000,8)-ROUND(CY205/100000000,8)</f>
        <v>0.14212452</v>
      </c>
    </row>
    <row r="38" spans="2:13" ht="15" customHeight="1">
      <c r="B38" s="6"/>
      <c r="C38" s="112"/>
      <c r="D38" s="98" t="s">
        <v>64</v>
      </c>
      <c r="E38" s="99"/>
      <c r="F38" s="107">
        <f t="shared" si="6"/>
        <v>1.44461112</v>
      </c>
      <c r="G38" s="101">
        <f>BK205/100000000</f>
        <v>0.4570957</v>
      </c>
      <c r="H38" s="101">
        <f>BR205/100000000</f>
        <v>0.6203407</v>
      </c>
      <c r="I38" s="131">
        <f>BY205/100000000</f>
        <v>0.083552</v>
      </c>
      <c r="J38" s="101">
        <f>CF205/100000000</f>
        <v>0.2573458</v>
      </c>
      <c r="K38" s="108">
        <f>CM205/100000000</f>
        <v>0.0003135</v>
      </c>
      <c r="L38" s="131">
        <f>CT205/100000000</f>
        <v>0.01107798</v>
      </c>
      <c r="M38" s="134">
        <f>ROUND(DA205/100000000,8)</f>
        <v>0.01488544</v>
      </c>
    </row>
    <row r="39" spans="2:13" ht="15" customHeight="1">
      <c r="B39" s="97" t="s">
        <v>48</v>
      </c>
      <c r="C39" s="98"/>
      <c r="D39" s="98"/>
      <c r="E39" s="99"/>
      <c r="F39" s="107">
        <f t="shared" si="6"/>
        <v>1.55702067</v>
      </c>
      <c r="G39" s="108">
        <f>BL205/100000000</f>
        <v>0.6448252</v>
      </c>
      <c r="H39" s="108">
        <f>BS205/100000000</f>
        <v>0.5213074</v>
      </c>
      <c r="I39" s="133">
        <f>BZ205/100000000</f>
        <v>0.0740509</v>
      </c>
      <c r="J39" s="108">
        <f>CG205/100000000</f>
        <v>0.2752948</v>
      </c>
      <c r="K39" s="101">
        <f>CN205/100000000</f>
        <v>0.0023235</v>
      </c>
      <c r="L39" s="133">
        <f>CU205/100000000</f>
        <v>0.03402712</v>
      </c>
      <c r="M39" s="135">
        <f>ROUND((CY205+CZ205+DB205+DE205)/100000000,8)-ROUND((CY205+CZ205+DE205)/100000000,8)</f>
        <v>0.005191749999999995</v>
      </c>
    </row>
    <row r="40" spans="2:13" ht="15" customHeight="1">
      <c r="B40" s="113"/>
      <c r="C40" s="114" t="s">
        <v>51</v>
      </c>
      <c r="D40" s="114"/>
      <c r="E40" s="115"/>
      <c r="F40" s="107">
        <f t="shared" si="6"/>
        <v>0.11078257</v>
      </c>
      <c r="G40" s="108">
        <f>BM205/100000000</f>
        <v>0.0290473</v>
      </c>
      <c r="H40" s="108">
        <f>BT205/100000000</f>
        <v>0.0460823</v>
      </c>
      <c r="I40" s="131">
        <f>CA205/100000000</f>
        <v>0.0069215</v>
      </c>
      <c r="J40" s="108">
        <f>CH205/100000000</f>
        <v>0.0256226</v>
      </c>
      <c r="K40" s="108">
        <f>CO205/100000000</f>
        <v>0</v>
      </c>
      <c r="L40" s="131">
        <f>CV205/100000000</f>
        <v>0.0023389</v>
      </c>
      <c r="M40" s="134">
        <f>ROUND(DC205/100000000,8)</f>
        <v>0.00076997</v>
      </c>
    </row>
    <row r="41" spans="2:13" ht="15" customHeight="1">
      <c r="B41" s="6" t="s">
        <v>65</v>
      </c>
      <c r="C41" s="116"/>
      <c r="D41" s="116"/>
      <c r="E41" s="117"/>
      <c r="F41" s="100">
        <f t="shared" si="6"/>
        <v>3.06811806</v>
      </c>
      <c r="G41" s="101">
        <f>BN205/100000000</f>
        <v>1.1251888</v>
      </c>
      <c r="H41" s="101">
        <f>BU205/100000000</f>
        <v>1.0833393</v>
      </c>
      <c r="I41" s="133">
        <f>CB205/100000000</f>
        <v>0.190599</v>
      </c>
      <c r="J41" s="101">
        <f>CI205/100000000</f>
        <v>0.5966565</v>
      </c>
      <c r="K41" s="101">
        <f>CP205/100000000</f>
        <v>0.0023235</v>
      </c>
      <c r="L41" s="133">
        <f>CW205/100000000</f>
        <v>0.05592862</v>
      </c>
      <c r="M41" s="135">
        <f>ROUND(DD205/100000000,8)</f>
        <v>0.01408234</v>
      </c>
    </row>
    <row r="42" spans="2:13" ht="15" customHeight="1">
      <c r="B42" s="7" t="s">
        <v>66</v>
      </c>
      <c r="C42" s="120"/>
      <c r="D42" s="120"/>
      <c r="E42" s="121"/>
      <c r="F42" s="122">
        <f>SUM(G42:M42)</f>
        <v>1.51420704</v>
      </c>
      <c r="G42" s="123">
        <f>BO205/100000000</f>
        <v>1.1039682</v>
      </c>
      <c r="H42" s="123">
        <f>BV205/100000000</f>
        <v>0.2462364</v>
      </c>
      <c r="I42" s="136">
        <f>CC205/100000000</f>
        <v>0.020416</v>
      </c>
      <c r="J42" s="123">
        <f>CJ205/100000000</f>
        <v>0.0759917</v>
      </c>
      <c r="K42" s="123">
        <f>CQ205/100000000</f>
        <v>0.0008425</v>
      </c>
      <c r="L42" s="136">
        <f>CX205/100000000</f>
        <v>0.04047522</v>
      </c>
      <c r="M42" s="137">
        <f>DE205/100000000</f>
        <v>0.02627702</v>
      </c>
    </row>
    <row r="43" spans="2:9" ht="13.5">
      <c r="B43" s="23" t="s">
        <v>69</v>
      </c>
      <c r="C43" s="23"/>
      <c r="D43" s="23"/>
      <c r="E43" s="23"/>
      <c r="F43" s="23"/>
      <c r="G43" s="23"/>
      <c r="H43" s="23" t="s">
        <v>70</v>
      </c>
      <c r="I43" s="23"/>
    </row>
    <row r="44" spans="2:9" ht="13.5">
      <c r="B44" s="23" t="s">
        <v>130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72</v>
      </c>
      <c r="Q47" s="138"/>
    </row>
    <row r="48" spans="6:17" ht="13.5"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 t="s">
        <v>68</v>
      </c>
      <c r="Q48" s="140"/>
    </row>
    <row r="49" spans="2:27" ht="13.5">
      <c r="B49" s="79"/>
      <c r="C49" s="80"/>
      <c r="D49" s="80"/>
      <c r="E49" s="53"/>
      <c r="F49" s="249" t="s">
        <v>73</v>
      </c>
      <c r="G49" s="250"/>
      <c r="H49" s="250"/>
      <c r="I49" s="250"/>
      <c r="J49" s="250"/>
      <c r="K49" s="250"/>
      <c r="L49" s="251"/>
      <c r="M49" s="249" t="s">
        <v>74</v>
      </c>
      <c r="N49" s="250"/>
      <c r="O49" s="250"/>
      <c r="P49" s="251"/>
      <c r="T49" s="82"/>
      <c r="AA49" s="4"/>
    </row>
    <row r="50" spans="2:27" ht="24">
      <c r="B50" s="83"/>
      <c r="C50" s="84"/>
      <c r="D50" s="84"/>
      <c r="E50" s="50"/>
      <c r="F50" s="141" t="s">
        <v>7</v>
      </c>
      <c r="G50" s="142" t="s">
        <v>8</v>
      </c>
      <c r="H50" s="142" t="s">
        <v>9</v>
      </c>
      <c r="I50" s="142" t="s">
        <v>10</v>
      </c>
      <c r="J50" s="142" t="s">
        <v>11</v>
      </c>
      <c r="K50" s="143" t="s">
        <v>75</v>
      </c>
      <c r="L50" s="144" t="s">
        <v>13</v>
      </c>
      <c r="M50" s="145" t="s">
        <v>76</v>
      </c>
      <c r="N50" s="146" t="s">
        <v>77</v>
      </c>
      <c r="O50" s="147" t="s">
        <v>78</v>
      </c>
      <c r="P50" s="148" t="s">
        <v>14</v>
      </c>
      <c r="T50" s="82"/>
      <c r="AA50" s="4"/>
    </row>
    <row r="51" spans="2:27" ht="15" customHeight="1">
      <c r="B51" s="6" t="s">
        <v>52</v>
      </c>
      <c r="C51" s="116"/>
      <c r="D51" s="116"/>
      <c r="E51" s="117"/>
      <c r="F51" s="90">
        <f aca="true" t="shared" si="7" ref="F51:K51">SUM(F52,F56,F59)</f>
        <v>15.95822268</v>
      </c>
      <c r="G51" s="94">
        <f t="shared" si="7"/>
        <v>5.91405145</v>
      </c>
      <c r="H51" s="94">
        <f t="shared" si="7"/>
        <v>5.60701003</v>
      </c>
      <c r="I51" s="94">
        <f t="shared" si="7"/>
        <v>1.4890472799999999</v>
      </c>
      <c r="J51" s="94">
        <f t="shared" si="7"/>
        <v>2.7343409299999997</v>
      </c>
      <c r="K51" s="94">
        <f t="shared" si="7"/>
        <v>0.01617635</v>
      </c>
      <c r="L51" s="95">
        <f>ROUND((EO205+EP205+ER205+EU205)/100000000,8)</f>
        <v>0.19759664</v>
      </c>
      <c r="M51" s="90">
        <f>SUM(M52,M56)</f>
        <v>0</v>
      </c>
      <c r="N51" s="94">
        <f>SUM(N52,N56)</f>
        <v>0.13107059</v>
      </c>
      <c r="O51" s="149">
        <f>FH205/100000000</f>
        <v>0.0503937</v>
      </c>
      <c r="P51" s="150">
        <f>ROUND((FI205+FJ205+FL205+FO205)/100000000,8)</f>
        <v>0.2051706</v>
      </c>
      <c r="T51" s="82"/>
      <c r="AA51" s="4"/>
    </row>
    <row r="52" spans="2:27" ht="15" customHeight="1">
      <c r="B52" s="97" t="s">
        <v>47</v>
      </c>
      <c r="C52" s="98"/>
      <c r="D52" s="98"/>
      <c r="E52" s="99"/>
      <c r="F52" s="151">
        <f aca="true" t="shared" si="8" ref="F52:N52">SUM(F53:F54)</f>
        <v>13.13520392</v>
      </c>
      <c r="G52" s="108">
        <f t="shared" si="8"/>
        <v>4.20919196</v>
      </c>
      <c r="H52" s="108">
        <f t="shared" si="8"/>
        <v>4.930158</v>
      </c>
      <c r="I52" s="108">
        <f t="shared" si="8"/>
        <v>1.4086526899999998</v>
      </c>
      <c r="J52" s="108">
        <f t="shared" si="8"/>
        <v>2.43752092</v>
      </c>
      <c r="K52" s="108">
        <f t="shared" si="8"/>
        <v>0.01334085</v>
      </c>
      <c r="L52" s="102">
        <f>ROUND((EO205+EP205)/100000000,8)</f>
        <v>0.1363395</v>
      </c>
      <c r="M52" s="151">
        <f t="shared" si="8"/>
        <v>0</v>
      </c>
      <c r="N52" s="108">
        <f t="shared" si="8"/>
        <v>0.13107059</v>
      </c>
      <c r="O52" s="252"/>
      <c r="P52" s="134">
        <f>ROUND((FI205+FJ205)/100000000,8)</f>
        <v>0.17481297</v>
      </c>
      <c r="T52" s="82"/>
      <c r="AA52" s="4"/>
    </row>
    <row r="53" spans="2:27" ht="15" customHeight="1">
      <c r="B53" s="104"/>
      <c r="C53" s="105" t="s">
        <v>53</v>
      </c>
      <c r="D53" s="105"/>
      <c r="E53" s="106"/>
      <c r="F53" s="107">
        <f aca="true" t="shared" si="9" ref="F53:F58">SUM(G53:L53)</f>
        <v>5.139196849999999</v>
      </c>
      <c r="G53" s="108">
        <f>DF205/100000000</f>
        <v>1.63742485</v>
      </c>
      <c r="H53" s="108">
        <f>DM205/100000000</f>
        <v>1.76293214</v>
      </c>
      <c r="I53" s="108">
        <f>DT205/100000000</f>
        <v>0.65536747</v>
      </c>
      <c r="J53" s="108">
        <f>EA205/100000000</f>
        <v>1.03406026</v>
      </c>
      <c r="K53" s="108">
        <f>EH205/100000000</f>
        <v>0.00022225</v>
      </c>
      <c r="L53" s="102">
        <f>ROUND(EO205/100000000,8)</f>
        <v>0.04918988</v>
      </c>
      <c r="M53" s="107">
        <f>EV205/100000000</f>
        <v>0</v>
      </c>
      <c r="N53" s="152">
        <f>FB205/100000000</f>
        <v>0.04380161</v>
      </c>
      <c r="O53" s="253"/>
      <c r="P53" s="102">
        <f>ROUND(FI205/100000000,8)</f>
        <v>0.07372777</v>
      </c>
      <c r="T53" s="82"/>
      <c r="AA53" s="4"/>
    </row>
    <row r="54" spans="2:27" ht="15" customHeight="1">
      <c r="B54" s="6"/>
      <c r="C54" s="110" t="s">
        <v>54</v>
      </c>
      <c r="D54" s="98"/>
      <c r="E54" s="99"/>
      <c r="F54" s="107">
        <f t="shared" si="9"/>
        <v>7.996007070000001</v>
      </c>
      <c r="G54" s="108">
        <f>DG205/100000000</f>
        <v>2.57176711</v>
      </c>
      <c r="H54" s="108">
        <f>DN205/100000000</f>
        <v>3.16722586</v>
      </c>
      <c r="I54" s="108">
        <f>DU205/100000000</f>
        <v>0.75328522</v>
      </c>
      <c r="J54" s="108">
        <f>EB205/100000000</f>
        <v>1.40346066</v>
      </c>
      <c r="K54" s="108">
        <f>EI205/100000000</f>
        <v>0.0131186</v>
      </c>
      <c r="L54" s="102">
        <f>ROUND((EO205+EP205)/100000000,8)-ROUND(EO205/100000000,8)</f>
        <v>0.08714962000000001</v>
      </c>
      <c r="M54" s="107">
        <f>EW205/100000000</f>
        <v>0</v>
      </c>
      <c r="N54" s="152">
        <f>FC205/100000000</f>
        <v>0.08726898</v>
      </c>
      <c r="O54" s="253"/>
      <c r="P54" s="102">
        <f>ROUND((FI205+FJ205)/100000000,8)-ROUND(FI205/100000000,8)</f>
        <v>0.10108520000000001</v>
      </c>
      <c r="T54" s="82"/>
      <c r="AA54" s="4"/>
    </row>
    <row r="55" spans="2:27" ht="15" customHeight="1">
      <c r="B55" s="6"/>
      <c r="C55" s="112"/>
      <c r="D55" s="98" t="s">
        <v>64</v>
      </c>
      <c r="E55" s="99"/>
      <c r="F55" s="107">
        <f t="shared" si="9"/>
        <v>1.1784512100000002</v>
      </c>
      <c r="G55" s="108">
        <f>DH205/100000000</f>
        <v>0.39781745</v>
      </c>
      <c r="H55" s="108">
        <f>DO205/100000000</f>
        <v>0.4992761</v>
      </c>
      <c r="I55" s="108">
        <f>DV205/100000000</f>
        <v>0.06738704</v>
      </c>
      <c r="J55" s="108">
        <f>EC205/100000000</f>
        <v>0.20710084</v>
      </c>
      <c r="K55" s="108">
        <f>EJ205/100000000</f>
        <v>0.0002508</v>
      </c>
      <c r="L55" s="102">
        <f>ROUND(EQ205/100000000,8)</f>
        <v>0.00661898</v>
      </c>
      <c r="M55" s="107">
        <f>EX205/100000000</f>
        <v>0</v>
      </c>
      <c r="N55" s="152">
        <f>FD205/100000000</f>
        <v>0</v>
      </c>
      <c r="O55" s="253"/>
      <c r="P55" s="102">
        <f>ROUND(FK205/100000000,8)</f>
        <v>0.01192171</v>
      </c>
      <c r="T55" s="82"/>
      <c r="AA55" s="4"/>
    </row>
    <row r="56" spans="2:27" ht="15" customHeight="1">
      <c r="B56" s="97" t="s">
        <v>48</v>
      </c>
      <c r="C56" s="98"/>
      <c r="D56" s="98"/>
      <c r="E56" s="99"/>
      <c r="F56" s="107">
        <f t="shared" si="9"/>
        <v>1.3351651199999996</v>
      </c>
      <c r="G56" s="108">
        <f>DI205/100000000</f>
        <v>0.60089129</v>
      </c>
      <c r="H56" s="108">
        <f>DP205/100000000</f>
        <v>0.43069201</v>
      </c>
      <c r="I56" s="108">
        <f>DW205/100000000</f>
        <v>0.05997859</v>
      </c>
      <c r="J56" s="108">
        <f>ED205/100000000</f>
        <v>0.22082831</v>
      </c>
      <c r="K56" s="108">
        <f>EK205/100000000</f>
        <v>0.001993</v>
      </c>
      <c r="L56" s="102">
        <f>ROUND((EO205+EP205+ER205+EU205)/100000000,8)-ROUND((EO205+EP205+EU205)/100000000,8)</f>
        <v>0.02078191999999998</v>
      </c>
      <c r="M56" s="107">
        <f>EY205/100000000</f>
        <v>0</v>
      </c>
      <c r="N56" s="152">
        <f>FE205/100000000</f>
        <v>0</v>
      </c>
      <c r="O56" s="253"/>
      <c r="P56" s="102">
        <f>ROUND((FI205+FJ205+FL205+FO205)/100000000,8)-ROUND((FI205+FJ205+FO205)/100000000,8)</f>
        <v>0.004080610000000012</v>
      </c>
      <c r="T56" s="82"/>
      <c r="AA56" s="4"/>
    </row>
    <row r="57" spans="2:27" ht="15" customHeight="1">
      <c r="B57" s="113"/>
      <c r="C57" s="114" t="s">
        <v>51</v>
      </c>
      <c r="D57" s="114"/>
      <c r="E57" s="115"/>
      <c r="F57" s="107">
        <f t="shared" si="9"/>
        <v>0.08289674</v>
      </c>
      <c r="G57" s="108">
        <f>DJ205/100000000</f>
        <v>0.02515912</v>
      </c>
      <c r="H57" s="108">
        <f>DQ205/100000000</f>
        <v>0.0333404</v>
      </c>
      <c r="I57" s="108">
        <f>DX205/100000000</f>
        <v>0.00502601</v>
      </c>
      <c r="J57" s="108">
        <f>EE205/100000000</f>
        <v>0.01815431</v>
      </c>
      <c r="K57" s="108">
        <f>EL205/100000000</f>
        <v>0</v>
      </c>
      <c r="L57" s="102">
        <f>ROUND(ES205/100000000,8)</f>
        <v>0.0012169</v>
      </c>
      <c r="M57" s="107">
        <f>EZ205/100000000</f>
        <v>0</v>
      </c>
      <c r="N57" s="152">
        <f>FF205/100000000</f>
        <v>0</v>
      </c>
      <c r="O57" s="253"/>
      <c r="P57" s="102">
        <f>ROUND(FM205/100000000,8)</f>
        <v>0.0005396</v>
      </c>
      <c r="T57" s="82"/>
      <c r="AA57" s="4"/>
    </row>
    <row r="58" spans="2:27" ht="15" customHeight="1">
      <c r="B58" s="6" t="s">
        <v>65</v>
      </c>
      <c r="C58" s="116"/>
      <c r="D58" s="116"/>
      <c r="E58" s="117"/>
      <c r="F58" s="100">
        <f t="shared" si="9"/>
        <v>2.48504827</v>
      </c>
      <c r="G58" s="101">
        <f>DK205/100000000</f>
        <v>1.00929086</v>
      </c>
      <c r="H58" s="101">
        <f>DR205/100000000</f>
        <v>0.84460758</v>
      </c>
      <c r="I58" s="101">
        <f>DY205/100000000</f>
        <v>0.1428192</v>
      </c>
      <c r="J58" s="101">
        <f>EF205/100000000</f>
        <v>0.45159501</v>
      </c>
      <c r="K58" s="101">
        <f>EM205/100000000</f>
        <v>0.001993</v>
      </c>
      <c r="L58" s="109">
        <f>ROUND(ET205/100000000,8)</f>
        <v>0.03474262</v>
      </c>
      <c r="M58" s="100">
        <f>FA205/100000000</f>
        <v>0</v>
      </c>
      <c r="N58" s="153">
        <f>FG205/100000000</f>
        <v>0.01424548</v>
      </c>
      <c r="O58" s="253"/>
      <c r="P58" s="109">
        <f>ROUND(FN205/100000000,8)</f>
        <v>0.01031154</v>
      </c>
      <c r="T58" s="82"/>
      <c r="AA58" s="4"/>
    </row>
    <row r="59" spans="2:27" ht="15" customHeight="1">
      <c r="B59" s="119" t="s">
        <v>66</v>
      </c>
      <c r="C59" s="120"/>
      <c r="D59" s="120"/>
      <c r="E59" s="121"/>
      <c r="F59" s="122">
        <f>SUM(G59:L59)</f>
        <v>1.4878536400000002</v>
      </c>
      <c r="G59" s="123">
        <f>DL205/100000000</f>
        <v>1.1039682</v>
      </c>
      <c r="H59" s="123">
        <f>DS205/100000000</f>
        <v>0.24616002</v>
      </c>
      <c r="I59" s="123">
        <f>DZ205/100000000</f>
        <v>0.020416</v>
      </c>
      <c r="J59" s="123">
        <f>EG205/100000000</f>
        <v>0.0759917</v>
      </c>
      <c r="K59" s="123">
        <f>EN205/100000000</f>
        <v>0.0008425</v>
      </c>
      <c r="L59" s="124">
        <f>EU205/100000000</f>
        <v>0.04047522</v>
      </c>
      <c r="M59" s="154"/>
      <c r="N59" s="155"/>
      <c r="O59" s="156"/>
      <c r="P59" s="124">
        <f>FO205/100000000</f>
        <v>0.02627702</v>
      </c>
      <c r="T59" s="82"/>
      <c r="AA59" s="4"/>
    </row>
    <row r="60" spans="2:16" ht="13.5">
      <c r="B60" s="23" t="s">
        <v>79</v>
      </c>
      <c r="C60" s="23"/>
      <c r="D60" s="23"/>
      <c r="E60" s="23"/>
      <c r="F60" s="23"/>
      <c r="G60" s="23"/>
      <c r="H60" s="23"/>
      <c r="I60" s="23" t="s">
        <v>131</v>
      </c>
      <c r="M60" s="23"/>
      <c r="N60" s="23"/>
      <c r="P60" s="157"/>
    </row>
    <row r="61" ht="13.5">
      <c r="B61" s="23" t="s">
        <v>81</v>
      </c>
    </row>
    <row r="62" spans="2:9" ht="13.5">
      <c r="B62" s="24" t="s">
        <v>82</v>
      </c>
      <c r="I62" s="24" t="s">
        <v>83</v>
      </c>
    </row>
    <row r="63" ht="13.5">
      <c r="B63" s="24"/>
    </row>
    <row r="64" ht="13.5">
      <c r="B64" s="25"/>
    </row>
    <row r="65" ht="13.5">
      <c r="B65" s="4" t="s">
        <v>84</v>
      </c>
    </row>
    <row r="66" spans="5:11" ht="13.5">
      <c r="E66" s="139"/>
      <c r="F66" s="139"/>
      <c r="G66" s="139"/>
      <c r="H66" s="139"/>
      <c r="I66" s="158"/>
      <c r="J66" s="158"/>
      <c r="K66" s="158" t="s">
        <v>68</v>
      </c>
    </row>
    <row r="67" spans="5:11" ht="13.5">
      <c r="E67" s="79"/>
      <c r="F67" s="234" t="s">
        <v>42</v>
      </c>
      <c r="G67" s="235"/>
      <c r="H67" s="235"/>
      <c r="I67" s="235"/>
      <c r="J67" s="236"/>
      <c r="K67" s="237" t="s">
        <v>43</v>
      </c>
    </row>
    <row r="68" spans="5:11" ht="13.5">
      <c r="E68" s="159"/>
      <c r="F68" s="221" t="s">
        <v>26</v>
      </c>
      <c r="G68" s="240"/>
      <c r="H68" s="240"/>
      <c r="I68" s="241"/>
      <c r="J68" s="242" t="s">
        <v>132</v>
      </c>
      <c r="K68" s="238"/>
    </row>
    <row r="69" spans="5:11" ht="22.5">
      <c r="E69" s="160"/>
      <c r="F69" s="161" t="s">
        <v>86</v>
      </c>
      <c r="G69" s="162" t="s">
        <v>87</v>
      </c>
      <c r="H69" s="163" t="s">
        <v>88</v>
      </c>
      <c r="I69" s="164" t="s">
        <v>89</v>
      </c>
      <c r="J69" s="243"/>
      <c r="K69" s="239"/>
    </row>
    <row r="70" spans="5:11" ht="13.5">
      <c r="E70" s="8" t="s">
        <v>52</v>
      </c>
      <c r="F70" s="93">
        <f>F71</f>
        <v>1.25625347</v>
      </c>
      <c r="G70" s="94">
        <f>SUM(G71:G72)</f>
        <v>0.013500000000000002</v>
      </c>
      <c r="H70" s="94">
        <f>SUM(H71:H72)</f>
        <v>0.4491</v>
      </c>
      <c r="I70" s="95">
        <f>I71</f>
        <v>0.00606143</v>
      </c>
      <c r="J70" s="165">
        <f>SUM(J71:J72)</f>
        <v>0.131572</v>
      </c>
      <c r="K70" s="165">
        <f>SUM(K71:K72)</f>
        <v>0.06440927</v>
      </c>
    </row>
    <row r="71" spans="5:11" ht="13.5">
      <c r="E71" s="166" t="s">
        <v>53</v>
      </c>
      <c r="F71" s="107">
        <f>FP205/100000000</f>
        <v>1.25625347</v>
      </c>
      <c r="G71" s="108">
        <f>FQ205/100000000</f>
        <v>0.0085</v>
      </c>
      <c r="H71" s="108">
        <f>FS205/100000000</f>
        <v>0</v>
      </c>
      <c r="I71" s="134">
        <f>FU205/100000000</f>
        <v>0.00606143</v>
      </c>
      <c r="J71" s="167">
        <f>FV205/100000000</f>
        <v>0.10062</v>
      </c>
      <c r="K71" s="167">
        <f>FX205/100000000</f>
        <v>0.06405835</v>
      </c>
    </row>
    <row r="72" spans="5:11" ht="13.5">
      <c r="E72" s="47" t="s">
        <v>54</v>
      </c>
      <c r="F72" s="168"/>
      <c r="G72" s="169">
        <f>FR205/100000000</f>
        <v>0.005</v>
      </c>
      <c r="H72" s="123">
        <f>FT205/100000000</f>
        <v>0.4491</v>
      </c>
      <c r="I72" s="170"/>
      <c r="J72" s="171">
        <f>FW205/100000000</f>
        <v>0.030952</v>
      </c>
      <c r="K72" s="171">
        <f>FY205/100000000</f>
        <v>0.00035092</v>
      </c>
    </row>
    <row r="201" spans="6:181" ht="13.5" hidden="1">
      <c r="F201" s="172" t="s">
        <v>90</v>
      </c>
      <c r="G201" s="172"/>
      <c r="H201" s="172"/>
      <c r="I201" s="172"/>
      <c r="J201" s="172"/>
      <c r="K201" s="172"/>
      <c r="L201" s="172"/>
      <c r="M201" s="172"/>
      <c r="N201" s="172"/>
      <c r="O201" s="172"/>
      <c r="P201" s="173"/>
      <c r="Q201" s="173"/>
      <c r="R201" s="173"/>
      <c r="S201" s="174" t="s">
        <v>91</v>
      </c>
      <c r="T201" s="175"/>
      <c r="U201" s="176"/>
      <c r="V201" s="176"/>
      <c r="W201" s="176"/>
      <c r="X201" s="176"/>
      <c r="Y201" s="176"/>
      <c r="Z201" s="176"/>
      <c r="AA201" s="176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8" t="s">
        <v>38</v>
      </c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9" t="s">
        <v>92</v>
      </c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79"/>
      <c r="EP201" s="179"/>
      <c r="EQ201" s="179"/>
      <c r="ER201" s="179"/>
      <c r="ES201" s="179"/>
      <c r="ET201" s="179"/>
      <c r="EU201" s="179"/>
      <c r="EV201" s="179"/>
      <c r="EW201" s="179"/>
      <c r="EX201" s="179"/>
      <c r="EY201" s="179"/>
      <c r="EZ201" s="179"/>
      <c r="FA201" s="179"/>
      <c r="FB201" s="179"/>
      <c r="FC201" s="179"/>
      <c r="FD201" s="179"/>
      <c r="FE201" s="179"/>
      <c r="FF201" s="179"/>
      <c r="FG201" s="179"/>
      <c r="FH201" s="179"/>
      <c r="FI201" s="179"/>
      <c r="FJ201" s="179"/>
      <c r="FK201" s="179"/>
      <c r="FL201" s="179"/>
      <c r="FM201" s="179"/>
      <c r="FN201" s="179"/>
      <c r="FO201" s="179"/>
      <c r="FP201" s="180" t="s">
        <v>93</v>
      </c>
      <c r="FQ201" s="180"/>
      <c r="FR201" s="180"/>
      <c r="FS201" s="180"/>
      <c r="FT201" s="180"/>
      <c r="FU201" s="180"/>
      <c r="FV201" s="180"/>
      <c r="FW201" s="180"/>
      <c r="FX201" s="180"/>
      <c r="FY201" s="180"/>
    </row>
    <row r="202" spans="5:187" s="181" customFormat="1" ht="67.5" hidden="1">
      <c r="E202" s="181" t="s">
        <v>94</v>
      </c>
      <c r="F202" s="182" t="s">
        <v>95</v>
      </c>
      <c r="G202" s="182" t="s">
        <v>95</v>
      </c>
      <c r="H202" s="182" t="s">
        <v>96</v>
      </c>
      <c r="I202" s="182" t="s">
        <v>97</v>
      </c>
      <c r="J202" s="182" t="s">
        <v>97</v>
      </c>
      <c r="K202" s="182" t="s">
        <v>98</v>
      </c>
      <c r="L202" s="182" t="s">
        <v>98</v>
      </c>
      <c r="M202" s="182" t="s">
        <v>99</v>
      </c>
      <c r="N202" s="182" t="s">
        <v>99</v>
      </c>
      <c r="O202" s="182" t="s">
        <v>100</v>
      </c>
      <c r="P202" s="183" t="s">
        <v>56</v>
      </c>
      <c r="Q202" s="183" t="s">
        <v>57</v>
      </c>
      <c r="R202" s="183" t="s">
        <v>58</v>
      </c>
      <c r="S202" s="183" t="s">
        <v>101</v>
      </c>
      <c r="T202" s="183" t="s">
        <v>101</v>
      </c>
      <c r="U202" s="183" t="s">
        <v>101</v>
      </c>
      <c r="V202" s="183" t="s">
        <v>101</v>
      </c>
      <c r="W202" s="183" t="s">
        <v>101</v>
      </c>
      <c r="X202" s="183" t="s">
        <v>101</v>
      </c>
      <c r="Y202" s="183" t="s">
        <v>101</v>
      </c>
      <c r="Z202" s="183" t="s">
        <v>102</v>
      </c>
      <c r="AA202" s="183" t="s">
        <v>102</v>
      </c>
      <c r="AB202" s="183" t="s">
        <v>102</v>
      </c>
      <c r="AC202" s="183" t="s">
        <v>102</v>
      </c>
      <c r="AD202" s="183" t="s">
        <v>102</v>
      </c>
      <c r="AE202" s="183" t="s">
        <v>102</v>
      </c>
      <c r="AF202" s="183" t="s">
        <v>102</v>
      </c>
      <c r="AG202" s="183" t="s">
        <v>103</v>
      </c>
      <c r="AH202" s="183" t="s">
        <v>103</v>
      </c>
      <c r="AI202" s="183" t="s">
        <v>103</v>
      </c>
      <c r="AJ202" s="183" t="s">
        <v>103</v>
      </c>
      <c r="AK202" s="183" t="s">
        <v>103</v>
      </c>
      <c r="AL202" s="183" t="s">
        <v>103</v>
      </c>
      <c r="AM202" s="183" t="s">
        <v>103</v>
      </c>
      <c r="AN202" s="183" t="s">
        <v>104</v>
      </c>
      <c r="AO202" s="183" t="s">
        <v>104</v>
      </c>
      <c r="AP202" s="183" t="s">
        <v>104</v>
      </c>
      <c r="AQ202" s="183" t="s">
        <v>104</v>
      </c>
      <c r="AR202" s="183" t="s">
        <v>104</v>
      </c>
      <c r="AS202" s="183" t="s">
        <v>104</v>
      </c>
      <c r="AT202" s="183" t="s">
        <v>104</v>
      </c>
      <c r="AU202" s="183" t="s">
        <v>105</v>
      </c>
      <c r="AV202" s="183" t="s">
        <v>105</v>
      </c>
      <c r="AW202" s="183" t="s">
        <v>105</v>
      </c>
      <c r="AX202" s="183" t="s">
        <v>105</v>
      </c>
      <c r="AY202" s="183" t="s">
        <v>105</v>
      </c>
      <c r="AZ202" s="183" t="s">
        <v>105</v>
      </c>
      <c r="BA202" s="183" t="s">
        <v>105</v>
      </c>
      <c r="BB202" s="183" t="s">
        <v>106</v>
      </c>
      <c r="BC202" s="183" t="s">
        <v>106</v>
      </c>
      <c r="BD202" s="183" t="s">
        <v>106</v>
      </c>
      <c r="BE202" s="183" t="s">
        <v>106</v>
      </c>
      <c r="BF202" s="183" t="s">
        <v>106</v>
      </c>
      <c r="BG202" s="183" t="s">
        <v>106</v>
      </c>
      <c r="BH202" s="183" t="s">
        <v>106</v>
      </c>
      <c r="BI202" s="183" t="s">
        <v>8</v>
      </c>
      <c r="BJ202" s="183" t="s">
        <v>8</v>
      </c>
      <c r="BK202" s="183" t="s">
        <v>8</v>
      </c>
      <c r="BL202" s="183" t="s">
        <v>8</v>
      </c>
      <c r="BM202" s="183" t="s">
        <v>8</v>
      </c>
      <c r="BN202" s="183" t="s">
        <v>8</v>
      </c>
      <c r="BO202" s="183" t="s">
        <v>8</v>
      </c>
      <c r="BP202" s="183" t="s">
        <v>9</v>
      </c>
      <c r="BQ202" s="183" t="s">
        <v>9</v>
      </c>
      <c r="BR202" s="183" t="s">
        <v>9</v>
      </c>
      <c r="BS202" s="183" t="s">
        <v>9</v>
      </c>
      <c r="BT202" s="183" t="s">
        <v>9</v>
      </c>
      <c r="BU202" s="183" t="s">
        <v>9</v>
      </c>
      <c r="BV202" s="183" t="s">
        <v>9</v>
      </c>
      <c r="BW202" s="183" t="s">
        <v>10</v>
      </c>
      <c r="BX202" s="183" t="s">
        <v>10</v>
      </c>
      <c r="BY202" s="183" t="s">
        <v>10</v>
      </c>
      <c r="BZ202" s="183" t="s">
        <v>10</v>
      </c>
      <c r="CA202" s="183" t="s">
        <v>10</v>
      </c>
      <c r="CB202" s="183" t="s">
        <v>10</v>
      </c>
      <c r="CC202" s="183" t="s">
        <v>10</v>
      </c>
      <c r="CD202" s="183" t="s">
        <v>11</v>
      </c>
      <c r="CE202" s="183" t="s">
        <v>11</v>
      </c>
      <c r="CF202" s="183" t="s">
        <v>11</v>
      </c>
      <c r="CG202" s="183" t="s">
        <v>11</v>
      </c>
      <c r="CH202" s="183" t="s">
        <v>11</v>
      </c>
      <c r="CI202" s="183" t="s">
        <v>11</v>
      </c>
      <c r="CJ202" s="183" t="s">
        <v>11</v>
      </c>
      <c r="CK202" s="182" t="s">
        <v>107</v>
      </c>
      <c r="CL202" s="182" t="s">
        <v>107</v>
      </c>
      <c r="CM202" s="182" t="s">
        <v>107</v>
      </c>
      <c r="CN202" s="182" t="s">
        <v>107</v>
      </c>
      <c r="CO202" s="182" t="s">
        <v>107</v>
      </c>
      <c r="CP202" s="182" t="s">
        <v>107</v>
      </c>
      <c r="CQ202" s="182" t="s">
        <v>107</v>
      </c>
      <c r="CR202" s="182" t="s">
        <v>108</v>
      </c>
      <c r="CS202" s="182" t="s">
        <v>108</v>
      </c>
      <c r="CT202" s="182" t="s">
        <v>108</v>
      </c>
      <c r="CU202" s="182" t="s">
        <v>108</v>
      </c>
      <c r="CV202" s="182" t="s">
        <v>108</v>
      </c>
      <c r="CW202" s="182" t="s">
        <v>108</v>
      </c>
      <c r="CX202" s="182" t="s">
        <v>108</v>
      </c>
      <c r="CY202" s="182" t="s">
        <v>109</v>
      </c>
      <c r="CZ202" s="182" t="s">
        <v>109</v>
      </c>
      <c r="DA202" s="182" t="s">
        <v>109</v>
      </c>
      <c r="DB202" s="182" t="s">
        <v>109</v>
      </c>
      <c r="DC202" s="182" t="s">
        <v>109</v>
      </c>
      <c r="DD202" s="182" t="s">
        <v>109</v>
      </c>
      <c r="DE202" s="182" t="s">
        <v>109</v>
      </c>
      <c r="DF202" s="182" t="s">
        <v>110</v>
      </c>
      <c r="DG202" s="182" t="s">
        <v>110</v>
      </c>
      <c r="DH202" s="182" t="s">
        <v>110</v>
      </c>
      <c r="DI202" s="182" t="s">
        <v>110</v>
      </c>
      <c r="DJ202" s="182" t="s">
        <v>110</v>
      </c>
      <c r="DK202" s="182" t="s">
        <v>110</v>
      </c>
      <c r="DL202" s="182" t="s">
        <v>110</v>
      </c>
      <c r="DM202" s="182" t="s">
        <v>111</v>
      </c>
      <c r="DN202" s="182" t="s">
        <v>111</v>
      </c>
      <c r="DO202" s="182" t="s">
        <v>111</v>
      </c>
      <c r="DP202" s="182" t="s">
        <v>111</v>
      </c>
      <c r="DQ202" s="182" t="s">
        <v>111</v>
      </c>
      <c r="DR202" s="182" t="s">
        <v>111</v>
      </c>
      <c r="DS202" s="182" t="s">
        <v>111</v>
      </c>
      <c r="DT202" s="182" t="s">
        <v>112</v>
      </c>
      <c r="DU202" s="182" t="s">
        <v>112</v>
      </c>
      <c r="DV202" s="182" t="s">
        <v>112</v>
      </c>
      <c r="DW202" s="182" t="s">
        <v>112</v>
      </c>
      <c r="DX202" s="182" t="s">
        <v>112</v>
      </c>
      <c r="DY202" s="182" t="s">
        <v>112</v>
      </c>
      <c r="DZ202" s="182" t="s">
        <v>112</v>
      </c>
      <c r="EA202" s="182" t="s">
        <v>113</v>
      </c>
      <c r="EB202" s="182" t="s">
        <v>113</v>
      </c>
      <c r="EC202" s="182" t="s">
        <v>113</v>
      </c>
      <c r="ED202" s="182" t="s">
        <v>113</v>
      </c>
      <c r="EE202" s="182" t="s">
        <v>113</v>
      </c>
      <c r="EF202" s="182" t="s">
        <v>113</v>
      </c>
      <c r="EG202" s="182" t="s">
        <v>113</v>
      </c>
      <c r="EH202" s="182" t="s">
        <v>114</v>
      </c>
      <c r="EI202" s="182" t="s">
        <v>114</v>
      </c>
      <c r="EJ202" s="182" t="s">
        <v>114</v>
      </c>
      <c r="EK202" s="182" t="s">
        <v>114</v>
      </c>
      <c r="EL202" s="182" t="s">
        <v>114</v>
      </c>
      <c r="EM202" s="182" t="s">
        <v>114</v>
      </c>
      <c r="EN202" s="182" t="s">
        <v>114</v>
      </c>
      <c r="EO202" s="182" t="s">
        <v>115</v>
      </c>
      <c r="EP202" s="182" t="s">
        <v>115</v>
      </c>
      <c r="EQ202" s="182" t="s">
        <v>115</v>
      </c>
      <c r="ER202" s="182" t="s">
        <v>115</v>
      </c>
      <c r="ES202" s="182" t="s">
        <v>115</v>
      </c>
      <c r="ET202" s="182" t="s">
        <v>115</v>
      </c>
      <c r="EU202" s="182" t="s">
        <v>115</v>
      </c>
      <c r="EV202" s="182" t="s">
        <v>116</v>
      </c>
      <c r="EW202" s="182" t="s">
        <v>116</v>
      </c>
      <c r="EX202" s="182" t="s">
        <v>116</v>
      </c>
      <c r="EY202" s="182" t="s">
        <v>116</v>
      </c>
      <c r="EZ202" s="182" t="s">
        <v>116</v>
      </c>
      <c r="FA202" s="182" t="s">
        <v>116</v>
      </c>
      <c r="FB202" s="182" t="s">
        <v>117</v>
      </c>
      <c r="FC202" s="182" t="s">
        <v>117</v>
      </c>
      <c r="FD202" s="182" t="s">
        <v>117</v>
      </c>
      <c r="FE202" s="182" t="s">
        <v>117</v>
      </c>
      <c r="FF202" s="182" t="s">
        <v>117</v>
      </c>
      <c r="FG202" s="182" t="s">
        <v>117</v>
      </c>
      <c r="FH202" s="182" t="s">
        <v>118</v>
      </c>
      <c r="FI202" s="182" t="s">
        <v>119</v>
      </c>
      <c r="FJ202" s="182" t="s">
        <v>119</v>
      </c>
      <c r="FK202" s="182" t="s">
        <v>119</v>
      </c>
      <c r="FL202" s="182" t="s">
        <v>119</v>
      </c>
      <c r="FM202" s="182" t="s">
        <v>119</v>
      </c>
      <c r="FN202" s="182" t="s">
        <v>119</v>
      </c>
      <c r="FO202" s="182" t="s">
        <v>119</v>
      </c>
      <c r="FP202" s="182" t="s">
        <v>86</v>
      </c>
      <c r="FQ202" s="182" t="s">
        <v>87</v>
      </c>
      <c r="FR202" s="182" t="s">
        <v>87</v>
      </c>
      <c r="FS202" s="182" t="s">
        <v>88</v>
      </c>
      <c r="FT202" s="182" t="s">
        <v>88</v>
      </c>
      <c r="FU202" s="182" t="s">
        <v>120</v>
      </c>
      <c r="FV202" s="182" t="s">
        <v>27</v>
      </c>
      <c r="FW202" s="182" t="s">
        <v>27</v>
      </c>
      <c r="FX202" s="182" t="s">
        <v>121</v>
      </c>
      <c r="FY202" s="182" t="s">
        <v>121</v>
      </c>
      <c r="FZ202" s="182"/>
      <c r="GA202" s="182"/>
      <c r="GB202" s="182"/>
      <c r="GC202" s="182"/>
      <c r="GD202" s="182"/>
      <c r="GE202" s="182"/>
    </row>
    <row r="203" spans="6:187" s="181" customFormat="1" ht="40.5" hidden="1">
      <c r="F203" s="182" t="s">
        <v>53</v>
      </c>
      <c r="G203" s="182" t="s">
        <v>54</v>
      </c>
      <c r="H203" s="182" t="s">
        <v>54</v>
      </c>
      <c r="I203" s="182" t="s">
        <v>53</v>
      </c>
      <c r="J203" s="182" t="s">
        <v>54</v>
      </c>
      <c r="K203" s="182" t="s">
        <v>53</v>
      </c>
      <c r="L203" s="182" t="s">
        <v>54</v>
      </c>
      <c r="M203" s="182" t="s">
        <v>53</v>
      </c>
      <c r="N203" s="182" t="s">
        <v>54</v>
      </c>
      <c r="O203" s="182"/>
      <c r="P203" s="184"/>
      <c r="Q203" s="184"/>
      <c r="R203" s="184"/>
      <c r="S203" s="183" t="s">
        <v>122</v>
      </c>
      <c r="T203" s="183" t="s">
        <v>123</v>
      </c>
      <c r="U203" s="183" t="s">
        <v>124</v>
      </c>
      <c r="V203" s="183" t="s">
        <v>97</v>
      </c>
      <c r="W203" s="183" t="s">
        <v>98</v>
      </c>
      <c r="X203" s="183" t="s">
        <v>125</v>
      </c>
      <c r="Y203" s="183" t="s">
        <v>126</v>
      </c>
      <c r="Z203" s="183" t="s">
        <v>127</v>
      </c>
      <c r="AA203" s="183" t="s">
        <v>123</v>
      </c>
      <c r="AB203" s="183" t="s">
        <v>124</v>
      </c>
      <c r="AC203" s="182" t="s">
        <v>97</v>
      </c>
      <c r="AD203" s="182" t="s">
        <v>128</v>
      </c>
      <c r="AE203" s="182" t="s">
        <v>125</v>
      </c>
      <c r="AF203" s="183" t="s">
        <v>126</v>
      </c>
      <c r="AG203" s="182" t="s">
        <v>127</v>
      </c>
      <c r="AH203" s="182" t="s">
        <v>123</v>
      </c>
      <c r="AI203" s="182" t="s">
        <v>124</v>
      </c>
      <c r="AJ203" s="182" t="s">
        <v>97</v>
      </c>
      <c r="AK203" s="182" t="s">
        <v>128</v>
      </c>
      <c r="AL203" s="182" t="s">
        <v>125</v>
      </c>
      <c r="AM203" s="183" t="s">
        <v>126</v>
      </c>
      <c r="AN203" s="182" t="s">
        <v>127</v>
      </c>
      <c r="AO203" s="182" t="s">
        <v>123</v>
      </c>
      <c r="AP203" s="182" t="s">
        <v>124</v>
      </c>
      <c r="AQ203" s="182" t="s">
        <v>97</v>
      </c>
      <c r="AR203" s="182" t="s">
        <v>128</v>
      </c>
      <c r="AS203" s="182" t="s">
        <v>125</v>
      </c>
      <c r="AT203" s="183" t="s">
        <v>126</v>
      </c>
      <c r="AU203" s="182" t="s">
        <v>127</v>
      </c>
      <c r="AV203" s="182" t="s">
        <v>123</v>
      </c>
      <c r="AW203" s="182" t="s">
        <v>124</v>
      </c>
      <c r="AX203" s="182" t="s">
        <v>97</v>
      </c>
      <c r="AY203" s="182" t="s">
        <v>128</v>
      </c>
      <c r="AZ203" s="182" t="s">
        <v>125</v>
      </c>
      <c r="BA203" s="183" t="s">
        <v>126</v>
      </c>
      <c r="BB203" s="182" t="s">
        <v>127</v>
      </c>
      <c r="BC203" s="182" t="s">
        <v>123</v>
      </c>
      <c r="BD203" s="182" t="s">
        <v>124</v>
      </c>
      <c r="BE203" s="182" t="s">
        <v>97</v>
      </c>
      <c r="BF203" s="182" t="s">
        <v>128</v>
      </c>
      <c r="BG203" s="182" t="s">
        <v>125</v>
      </c>
      <c r="BH203" s="183" t="s">
        <v>126</v>
      </c>
      <c r="BI203" s="182" t="s">
        <v>127</v>
      </c>
      <c r="BJ203" s="182" t="s">
        <v>123</v>
      </c>
      <c r="BK203" s="182" t="s">
        <v>124</v>
      </c>
      <c r="BL203" s="182" t="s">
        <v>97</v>
      </c>
      <c r="BM203" s="182" t="s">
        <v>128</v>
      </c>
      <c r="BN203" s="182" t="s">
        <v>125</v>
      </c>
      <c r="BO203" s="183" t="s">
        <v>126</v>
      </c>
      <c r="BP203" s="182" t="s">
        <v>127</v>
      </c>
      <c r="BQ203" s="182" t="s">
        <v>123</v>
      </c>
      <c r="BR203" s="182" t="s">
        <v>124</v>
      </c>
      <c r="BS203" s="182" t="s">
        <v>97</v>
      </c>
      <c r="BT203" s="182" t="s">
        <v>128</v>
      </c>
      <c r="BU203" s="183" t="s">
        <v>126</v>
      </c>
      <c r="BV203" s="182" t="s">
        <v>125</v>
      </c>
      <c r="BW203" s="182" t="s">
        <v>127</v>
      </c>
      <c r="BX203" s="182" t="s">
        <v>123</v>
      </c>
      <c r="BY203" s="182" t="s">
        <v>124</v>
      </c>
      <c r="BZ203" s="182" t="s">
        <v>97</v>
      </c>
      <c r="CA203" s="182" t="s">
        <v>128</v>
      </c>
      <c r="CB203" s="183" t="s">
        <v>126</v>
      </c>
      <c r="CC203" s="182" t="s">
        <v>125</v>
      </c>
      <c r="CD203" s="182" t="s">
        <v>127</v>
      </c>
      <c r="CE203" s="182" t="s">
        <v>123</v>
      </c>
      <c r="CF203" s="182" t="s">
        <v>124</v>
      </c>
      <c r="CG203" s="182" t="s">
        <v>97</v>
      </c>
      <c r="CH203" s="182" t="s">
        <v>128</v>
      </c>
      <c r="CI203" s="183" t="s">
        <v>126</v>
      </c>
      <c r="CJ203" s="182" t="s">
        <v>125</v>
      </c>
      <c r="CK203" s="182" t="s">
        <v>127</v>
      </c>
      <c r="CL203" s="182" t="s">
        <v>123</v>
      </c>
      <c r="CM203" s="182" t="s">
        <v>124</v>
      </c>
      <c r="CN203" s="182" t="s">
        <v>97</v>
      </c>
      <c r="CO203" s="182" t="s">
        <v>128</v>
      </c>
      <c r="CP203" s="182" t="s">
        <v>125</v>
      </c>
      <c r="CQ203" s="183" t="s">
        <v>126</v>
      </c>
      <c r="CR203" s="182" t="s">
        <v>127</v>
      </c>
      <c r="CS203" s="182" t="s">
        <v>123</v>
      </c>
      <c r="CT203" s="182" t="s">
        <v>124</v>
      </c>
      <c r="CU203" s="182" t="s">
        <v>97</v>
      </c>
      <c r="CV203" s="182" t="s">
        <v>128</v>
      </c>
      <c r="CW203" s="182" t="s">
        <v>125</v>
      </c>
      <c r="CX203" s="183" t="s">
        <v>126</v>
      </c>
      <c r="CY203" s="182" t="s">
        <v>127</v>
      </c>
      <c r="CZ203" s="182" t="s">
        <v>123</v>
      </c>
      <c r="DA203" s="182" t="s">
        <v>124</v>
      </c>
      <c r="DB203" s="182" t="s">
        <v>97</v>
      </c>
      <c r="DC203" s="182" t="s">
        <v>128</v>
      </c>
      <c r="DD203" s="182" t="s">
        <v>125</v>
      </c>
      <c r="DE203" s="183" t="s">
        <v>126</v>
      </c>
      <c r="DF203" s="182" t="s">
        <v>127</v>
      </c>
      <c r="DG203" s="182" t="s">
        <v>123</v>
      </c>
      <c r="DH203" s="182" t="s">
        <v>124</v>
      </c>
      <c r="DI203" s="182" t="s">
        <v>97</v>
      </c>
      <c r="DJ203" s="182" t="s">
        <v>128</v>
      </c>
      <c r="DK203" s="182" t="s">
        <v>125</v>
      </c>
      <c r="DL203" s="183" t="s">
        <v>126</v>
      </c>
      <c r="DM203" s="182" t="s">
        <v>127</v>
      </c>
      <c r="DN203" s="182" t="s">
        <v>123</v>
      </c>
      <c r="DO203" s="182" t="s">
        <v>124</v>
      </c>
      <c r="DP203" s="182" t="s">
        <v>97</v>
      </c>
      <c r="DQ203" s="182" t="s">
        <v>128</v>
      </c>
      <c r="DR203" s="182" t="s">
        <v>125</v>
      </c>
      <c r="DS203" s="183" t="s">
        <v>126</v>
      </c>
      <c r="DT203" s="182" t="s">
        <v>127</v>
      </c>
      <c r="DU203" s="182" t="s">
        <v>123</v>
      </c>
      <c r="DV203" s="182" t="s">
        <v>124</v>
      </c>
      <c r="DW203" s="182" t="s">
        <v>97</v>
      </c>
      <c r="DX203" s="182" t="s">
        <v>128</v>
      </c>
      <c r="DY203" s="183" t="s">
        <v>126</v>
      </c>
      <c r="DZ203" s="182" t="s">
        <v>125</v>
      </c>
      <c r="EA203" s="182" t="s">
        <v>127</v>
      </c>
      <c r="EB203" s="182" t="s">
        <v>123</v>
      </c>
      <c r="EC203" s="182" t="s">
        <v>124</v>
      </c>
      <c r="ED203" s="182" t="s">
        <v>97</v>
      </c>
      <c r="EE203" s="182" t="s">
        <v>128</v>
      </c>
      <c r="EF203" s="182" t="s">
        <v>125</v>
      </c>
      <c r="EG203" s="183" t="s">
        <v>126</v>
      </c>
      <c r="EH203" s="182" t="s">
        <v>127</v>
      </c>
      <c r="EI203" s="182" t="s">
        <v>123</v>
      </c>
      <c r="EJ203" s="182" t="s">
        <v>124</v>
      </c>
      <c r="EK203" s="182" t="s">
        <v>97</v>
      </c>
      <c r="EL203" s="182" t="s">
        <v>128</v>
      </c>
      <c r="EM203" s="182" t="s">
        <v>125</v>
      </c>
      <c r="EN203" s="183" t="s">
        <v>126</v>
      </c>
      <c r="EO203" s="182" t="s">
        <v>127</v>
      </c>
      <c r="EP203" s="182" t="s">
        <v>123</v>
      </c>
      <c r="EQ203" s="182" t="s">
        <v>124</v>
      </c>
      <c r="ER203" s="182" t="s">
        <v>97</v>
      </c>
      <c r="ES203" s="182" t="s">
        <v>128</v>
      </c>
      <c r="ET203" s="182" t="s">
        <v>125</v>
      </c>
      <c r="EU203" s="183" t="s">
        <v>126</v>
      </c>
      <c r="EV203" s="182" t="s">
        <v>127</v>
      </c>
      <c r="EW203" s="182" t="s">
        <v>123</v>
      </c>
      <c r="EX203" s="182" t="s">
        <v>124</v>
      </c>
      <c r="EY203" s="182" t="s">
        <v>97</v>
      </c>
      <c r="EZ203" s="182" t="s">
        <v>128</v>
      </c>
      <c r="FA203" s="182" t="s">
        <v>125</v>
      </c>
      <c r="FB203" s="182" t="s">
        <v>127</v>
      </c>
      <c r="FC203" s="182" t="s">
        <v>123</v>
      </c>
      <c r="FD203" s="182" t="s">
        <v>124</v>
      </c>
      <c r="FE203" s="182" t="s">
        <v>97</v>
      </c>
      <c r="FF203" s="182" t="s">
        <v>128</v>
      </c>
      <c r="FG203" s="182" t="s">
        <v>125</v>
      </c>
      <c r="FH203" s="182" t="s">
        <v>52</v>
      </c>
      <c r="FI203" s="182" t="s">
        <v>127</v>
      </c>
      <c r="FJ203" s="182" t="s">
        <v>123</v>
      </c>
      <c r="FK203" s="182" t="s">
        <v>124</v>
      </c>
      <c r="FL203" s="182" t="s">
        <v>97</v>
      </c>
      <c r="FM203" s="182" t="s">
        <v>128</v>
      </c>
      <c r="FN203" s="182" t="s">
        <v>125</v>
      </c>
      <c r="FO203" s="183" t="s">
        <v>126</v>
      </c>
      <c r="FP203" s="182" t="s">
        <v>53</v>
      </c>
      <c r="FQ203" s="182" t="s">
        <v>53</v>
      </c>
      <c r="FR203" s="182" t="s">
        <v>129</v>
      </c>
      <c r="FS203" s="182" t="s">
        <v>53</v>
      </c>
      <c r="FT203" s="182" t="s">
        <v>129</v>
      </c>
      <c r="FU203" s="182" t="s">
        <v>53</v>
      </c>
      <c r="FV203" s="182" t="s">
        <v>53</v>
      </c>
      <c r="FW203" s="182" t="s">
        <v>54</v>
      </c>
      <c r="FX203" s="182" t="s">
        <v>53</v>
      </c>
      <c r="FY203" s="182" t="s">
        <v>54</v>
      </c>
      <c r="FZ203" s="182"/>
      <c r="GA203" s="182"/>
      <c r="GB203" s="182"/>
      <c r="GC203" s="182"/>
      <c r="GD203" s="182"/>
      <c r="GE203" s="182"/>
    </row>
    <row r="204" spans="6:187" ht="13.5" hidden="1">
      <c r="F204" s="139">
        <v>2</v>
      </c>
      <c r="G204" s="139">
        <v>3</v>
      </c>
      <c r="H204" s="139">
        <v>4</v>
      </c>
      <c r="I204" s="139">
        <v>5</v>
      </c>
      <c r="J204" s="139">
        <v>6</v>
      </c>
      <c r="K204" s="139">
        <v>7</v>
      </c>
      <c r="L204" s="139">
        <v>8</v>
      </c>
      <c r="M204" s="139">
        <v>9</v>
      </c>
      <c r="N204" s="139">
        <v>10</v>
      </c>
      <c r="O204" s="139">
        <v>11</v>
      </c>
      <c r="P204" s="139">
        <v>12</v>
      </c>
      <c r="Q204" s="139">
        <v>13</v>
      </c>
      <c r="R204" s="139">
        <v>14</v>
      </c>
      <c r="S204" s="139">
        <v>15</v>
      </c>
      <c r="T204" s="139">
        <v>16</v>
      </c>
      <c r="U204" s="139">
        <v>17</v>
      </c>
      <c r="V204" s="139">
        <v>18</v>
      </c>
      <c r="W204" s="139">
        <v>19</v>
      </c>
      <c r="X204" s="139">
        <v>20</v>
      </c>
      <c r="Y204" s="139">
        <v>21</v>
      </c>
      <c r="Z204" s="139">
        <v>22</v>
      </c>
      <c r="AA204" s="139">
        <v>23</v>
      </c>
      <c r="AB204" s="139">
        <v>24</v>
      </c>
      <c r="AC204" s="139">
        <v>25</v>
      </c>
      <c r="AD204" s="139">
        <v>26</v>
      </c>
      <c r="AE204" s="139">
        <v>27</v>
      </c>
      <c r="AF204" s="139">
        <v>28</v>
      </c>
      <c r="AG204" s="139">
        <v>29</v>
      </c>
      <c r="AH204" s="139">
        <v>30</v>
      </c>
      <c r="AI204" s="139">
        <v>31</v>
      </c>
      <c r="AJ204" s="139">
        <v>32</v>
      </c>
      <c r="AK204" s="139">
        <v>33</v>
      </c>
      <c r="AL204" s="139">
        <v>34</v>
      </c>
      <c r="AM204" s="139">
        <v>35</v>
      </c>
      <c r="AN204" s="139">
        <v>36</v>
      </c>
      <c r="AO204" s="139">
        <v>37</v>
      </c>
      <c r="AP204" s="139">
        <v>38</v>
      </c>
      <c r="AQ204" s="139">
        <v>39</v>
      </c>
      <c r="AR204" s="139">
        <v>40</v>
      </c>
      <c r="AS204" s="139">
        <v>41</v>
      </c>
      <c r="AT204" s="139">
        <v>42</v>
      </c>
      <c r="AU204" s="139">
        <v>43</v>
      </c>
      <c r="AV204" s="139">
        <v>44</v>
      </c>
      <c r="AW204" s="139">
        <v>45</v>
      </c>
      <c r="AX204" s="139">
        <v>46</v>
      </c>
      <c r="AY204" s="139">
        <v>47</v>
      </c>
      <c r="AZ204" s="139">
        <v>48</v>
      </c>
      <c r="BA204" s="139">
        <v>49</v>
      </c>
      <c r="BB204" s="139">
        <v>50</v>
      </c>
      <c r="BC204" s="139">
        <v>51</v>
      </c>
      <c r="BD204" s="139">
        <v>52</v>
      </c>
      <c r="BE204" s="139">
        <v>53</v>
      </c>
      <c r="BF204" s="139">
        <v>54</v>
      </c>
      <c r="BG204" s="139">
        <v>55</v>
      </c>
      <c r="BH204" s="139">
        <v>56</v>
      </c>
      <c r="BI204" s="139">
        <v>57</v>
      </c>
      <c r="BJ204" s="139">
        <v>58</v>
      </c>
      <c r="BK204" s="139">
        <v>59</v>
      </c>
      <c r="BL204" s="139">
        <v>60</v>
      </c>
      <c r="BM204" s="139">
        <v>61</v>
      </c>
      <c r="BN204" s="139">
        <v>62</v>
      </c>
      <c r="BO204" s="139">
        <v>63</v>
      </c>
      <c r="BP204" s="139">
        <v>64</v>
      </c>
      <c r="BQ204" s="139">
        <v>65</v>
      </c>
      <c r="BR204" s="139">
        <v>66</v>
      </c>
      <c r="BS204" s="139">
        <v>67</v>
      </c>
      <c r="BT204" s="139">
        <v>68</v>
      </c>
      <c r="BU204" s="139">
        <v>69</v>
      </c>
      <c r="BV204" s="139">
        <v>70</v>
      </c>
      <c r="BW204" s="139">
        <v>71</v>
      </c>
      <c r="BX204" s="139">
        <v>72</v>
      </c>
      <c r="BY204" s="139">
        <v>73</v>
      </c>
      <c r="BZ204" s="139">
        <v>74</v>
      </c>
      <c r="CA204" s="139">
        <v>75</v>
      </c>
      <c r="CB204" s="139">
        <v>76</v>
      </c>
      <c r="CC204" s="139">
        <v>77</v>
      </c>
      <c r="CD204" s="139">
        <v>78</v>
      </c>
      <c r="CE204" s="139">
        <v>79</v>
      </c>
      <c r="CF204" s="139">
        <v>80</v>
      </c>
      <c r="CG204" s="139">
        <v>81</v>
      </c>
      <c r="CH204" s="139">
        <v>82</v>
      </c>
      <c r="CI204" s="139">
        <v>83</v>
      </c>
      <c r="CJ204" s="139">
        <v>84</v>
      </c>
      <c r="CK204" s="139">
        <v>85</v>
      </c>
      <c r="CL204" s="139">
        <v>86</v>
      </c>
      <c r="CM204" s="139">
        <v>87</v>
      </c>
      <c r="CN204" s="139">
        <v>88</v>
      </c>
      <c r="CO204" s="139">
        <v>89</v>
      </c>
      <c r="CP204" s="139">
        <v>90</v>
      </c>
      <c r="CQ204" s="139">
        <v>91</v>
      </c>
      <c r="CR204" s="139">
        <v>92</v>
      </c>
      <c r="CS204" s="139">
        <v>93</v>
      </c>
      <c r="CT204" s="139">
        <v>94</v>
      </c>
      <c r="CU204" s="139">
        <v>95</v>
      </c>
      <c r="CV204" s="139">
        <v>96</v>
      </c>
      <c r="CW204" s="139">
        <v>97</v>
      </c>
      <c r="CX204" s="139">
        <v>98</v>
      </c>
      <c r="CY204" s="139">
        <v>99</v>
      </c>
      <c r="CZ204" s="139">
        <v>100</v>
      </c>
      <c r="DA204" s="139">
        <v>101</v>
      </c>
      <c r="DB204" s="139">
        <v>102</v>
      </c>
      <c r="DC204" s="139">
        <v>103</v>
      </c>
      <c r="DD204" s="139">
        <v>104</v>
      </c>
      <c r="DE204" s="139">
        <v>105</v>
      </c>
      <c r="DF204" s="139">
        <v>106</v>
      </c>
      <c r="DG204" s="139">
        <v>107</v>
      </c>
      <c r="DH204" s="139">
        <v>108</v>
      </c>
      <c r="DI204" s="139">
        <v>109</v>
      </c>
      <c r="DJ204" s="139">
        <v>110</v>
      </c>
      <c r="DK204" s="139">
        <v>111</v>
      </c>
      <c r="DL204" s="139">
        <v>112</v>
      </c>
      <c r="DM204" s="139">
        <v>113</v>
      </c>
      <c r="DN204" s="139">
        <v>114</v>
      </c>
      <c r="DO204" s="139">
        <v>115</v>
      </c>
      <c r="DP204" s="139">
        <v>116</v>
      </c>
      <c r="DQ204" s="139">
        <v>117</v>
      </c>
      <c r="DR204" s="139">
        <v>118</v>
      </c>
      <c r="DS204" s="139">
        <v>119</v>
      </c>
      <c r="DT204" s="139">
        <v>120</v>
      </c>
      <c r="DU204" s="139">
        <v>121</v>
      </c>
      <c r="DV204" s="139">
        <v>122</v>
      </c>
      <c r="DW204" s="139">
        <v>123</v>
      </c>
      <c r="DX204" s="139">
        <v>124</v>
      </c>
      <c r="DY204" s="139">
        <v>125</v>
      </c>
      <c r="DZ204" s="139">
        <v>126</v>
      </c>
      <c r="EA204" s="139">
        <v>127</v>
      </c>
      <c r="EB204" s="139">
        <v>128</v>
      </c>
      <c r="EC204" s="139">
        <v>129</v>
      </c>
      <c r="ED204" s="139">
        <v>130</v>
      </c>
      <c r="EE204" s="139">
        <v>131</v>
      </c>
      <c r="EF204" s="139">
        <v>132</v>
      </c>
      <c r="EG204" s="139">
        <v>133</v>
      </c>
      <c r="EH204" s="139">
        <v>134</v>
      </c>
      <c r="EI204" s="139">
        <v>135</v>
      </c>
      <c r="EJ204" s="139">
        <v>136</v>
      </c>
      <c r="EK204" s="139">
        <v>137</v>
      </c>
      <c r="EL204" s="139">
        <v>138</v>
      </c>
      <c r="EM204" s="139">
        <v>139</v>
      </c>
      <c r="EN204" s="139">
        <v>140</v>
      </c>
      <c r="EO204" s="139">
        <v>141</v>
      </c>
      <c r="EP204" s="139">
        <v>142</v>
      </c>
      <c r="EQ204" s="139">
        <v>143</v>
      </c>
      <c r="ER204" s="139">
        <v>144</v>
      </c>
      <c r="ES204" s="139">
        <v>145</v>
      </c>
      <c r="ET204" s="139">
        <v>146</v>
      </c>
      <c r="EU204" s="139">
        <v>147</v>
      </c>
      <c r="EV204" s="139">
        <v>148</v>
      </c>
      <c r="EW204" s="139">
        <v>149</v>
      </c>
      <c r="EX204" s="139">
        <v>150</v>
      </c>
      <c r="EY204" s="139">
        <v>151</v>
      </c>
      <c r="EZ204" s="139">
        <v>152</v>
      </c>
      <c r="FA204" s="139">
        <v>153</v>
      </c>
      <c r="FB204" s="139">
        <v>154</v>
      </c>
      <c r="FC204" s="139">
        <v>155</v>
      </c>
      <c r="FD204" s="139">
        <v>156</v>
      </c>
      <c r="FE204" s="139">
        <v>157</v>
      </c>
      <c r="FF204" s="139">
        <v>158</v>
      </c>
      <c r="FG204" s="139">
        <v>159</v>
      </c>
      <c r="FH204" s="139">
        <v>160</v>
      </c>
      <c r="FI204" s="139">
        <v>161</v>
      </c>
      <c r="FJ204" s="139">
        <v>162</v>
      </c>
      <c r="FK204" s="139">
        <v>163</v>
      </c>
      <c r="FL204" s="139">
        <v>164</v>
      </c>
      <c r="FM204" s="139">
        <v>165</v>
      </c>
      <c r="FN204" s="139">
        <v>166</v>
      </c>
      <c r="FO204" s="139">
        <v>167</v>
      </c>
      <c r="FP204" s="139">
        <v>168</v>
      </c>
      <c r="FQ204" s="139">
        <v>169</v>
      </c>
      <c r="FR204" s="139">
        <v>170</v>
      </c>
      <c r="FS204" s="139">
        <v>171</v>
      </c>
      <c r="FT204" s="139">
        <v>172</v>
      </c>
      <c r="FU204" s="139">
        <v>173</v>
      </c>
      <c r="FV204" s="139">
        <v>174</v>
      </c>
      <c r="FW204" s="139">
        <v>175</v>
      </c>
      <c r="FX204" s="139">
        <v>176</v>
      </c>
      <c r="FY204" s="139">
        <v>177</v>
      </c>
      <c r="FZ204" s="139"/>
      <c r="GA204" s="139"/>
      <c r="GB204" s="139"/>
      <c r="GC204" s="139"/>
      <c r="GD204" s="139"/>
      <c r="GE204" s="139"/>
    </row>
    <row r="205" spans="5:181" ht="13.5" customHeight="1" hidden="1">
      <c r="E205" s="185">
        <v>201111</v>
      </c>
      <c r="F205" s="185">
        <v>58727</v>
      </c>
      <c r="G205" s="185">
        <v>72396</v>
      </c>
      <c r="H205" s="185">
        <v>8523</v>
      </c>
      <c r="I205" s="185">
        <v>1096</v>
      </c>
      <c r="J205" s="185">
        <v>1930</v>
      </c>
      <c r="K205" s="185">
        <v>355</v>
      </c>
      <c r="L205" s="185">
        <v>66</v>
      </c>
      <c r="M205" s="185">
        <v>3596</v>
      </c>
      <c r="N205" s="185">
        <v>4135</v>
      </c>
      <c r="O205" s="185">
        <v>393153.435969443</v>
      </c>
      <c r="P205" s="185">
        <v>23519618</v>
      </c>
      <c r="Q205" s="185">
        <v>0</v>
      </c>
      <c r="R205" s="185">
        <v>23519618</v>
      </c>
      <c r="S205" s="185">
        <v>448</v>
      </c>
      <c r="T205" s="185">
        <v>758</v>
      </c>
      <c r="U205" s="185">
        <v>130</v>
      </c>
      <c r="V205" s="185">
        <v>115</v>
      </c>
      <c r="W205" s="185">
        <v>7</v>
      </c>
      <c r="X205" s="185">
        <v>211</v>
      </c>
      <c r="Y205" s="185">
        <v>206</v>
      </c>
      <c r="Z205" s="185">
        <v>20029</v>
      </c>
      <c r="AA205" s="185">
        <v>37652</v>
      </c>
      <c r="AB205" s="185">
        <v>7019</v>
      </c>
      <c r="AC205" s="185">
        <v>3272</v>
      </c>
      <c r="AD205" s="185">
        <v>335</v>
      </c>
      <c r="AE205" s="185">
        <v>7263</v>
      </c>
      <c r="AF205" s="185">
        <v>1494</v>
      </c>
      <c r="AG205" s="185">
        <v>5604</v>
      </c>
      <c r="AH205" s="185">
        <v>8131</v>
      </c>
      <c r="AI205" s="185">
        <v>878</v>
      </c>
      <c r="AJ205" s="185">
        <v>440</v>
      </c>
      <c r="AK205" s="185">
        <v>55</v>
      </c>
      <c r="AL205" s="185">
        <v>1136</v>
      </c>
      <c r="AM205" s="185">
        <v>47</v>
      </c>
      <c r="AN205" s="185">
        <v>5386</v>
      </c>
      <c r="AO205" s="185">
        <v>8603</v>
      </c>
      <c r="AP205" s="185">
        <v>859</v>
      </c>
      <c r="AQ205" s="185">
        <v>1916</v>
      </c>
      <c r="AR205" s="185">
        <v>123</v>
      </c>
      <c r="AS205" s="185">
        <v>3223</v>
      </c>
      <c r="AT205" s="185">
        <v>2432</v>
      </c>
      <c r="AU205" s="185">
        <v>28562</v>
      </c>
      <c r="AV205" s="185">
        <v>60603</v>
      </c>
      <c r="AW205" s="185">
        <v>12007</v>
      </c>
      <c r="AX205" s="185">
        <v>6435</v>
      </c>
      <c r="AY205" s="185">
        <v>577</v>
      </c>
      <c r="AZ205" s="185">
        <v>13316</v>
      </c>
      <c r="BA205" s="185">
        <v>2794</v>
      </c>
      <c r="BB205" s="185">
        <v>12501</v>
      </c>
      <c r="BC205" s="185">
        <v>16846</v>
      </c>
      <c r="BD205" s="185">
        <v>1549</v>
      </c>
      <c r="BE205" s="185">
        <v>992</v>
      </c>
      <c r="BF205" s="185">
        <v>116</v>
      </c>
      <c r="BG205" s="185">
        <v>2726</v>
      </c>
      <c r="BH205" s="185">
        <v>135</v>
      </c>
      <c r="BI205" s="185">
        <v>194694070</v>
      </c>
      <c r="BJ205" s="185">
        <v>302781210</v>
      </c>
      <c r="BK205" s="185">
        <v>45709570</v>
      </c>
      <c r="BL205" s="185">
        <v>64482520</v>
      </c>
      <c r="BM205" s="185">
        <v>2904730</v>
      </c>
      <c r="BN205" s="185">
        <v>112518880</v>
      </c>
      <c r="BO205" s="185">
        <v>110396820</v>
      </c>
      <c r="BP205" s="185">
        <v>243619480</v>
      </c>
      <c r="BQ205" s="185">
        <v>416216800</v>
      </c>
      <c r="BR205" s="185">
        <v>62034070</v>
      </c>
      <c r="BS205" s="185">
        <v>52130740</v>
      </c>
      <c r="BT205" s="185">
        <v>4608230</v>
      </c>
      <c r="BU205" s="185">
        <v>108333930</v>
      </c>
      <c r="BV205" s="185">
        <v>24623640</v>
      </c>
      <c r="BW205" s="185">
        <v>91494850</v>
      </c>
      <c r="BX205" s="185">
        <v>102979660</v>
      </c>
      <c r="BY205" s="185">
        <v>8355200</v>
      </c>
      <c r="BZ205" s="185">
        <v>7405090</v>
      </c>
      <c r="CA205" s="185">
        <v>692150</v>
      </c>
      <c r="CB205" s="185">
        <v>19059900</v>
      </c>
      <c r="CC205" s="185">
        <v>2041600</v>
      </c>
      <c r="CD205" s="185">
        <v>143260680</v>
      </c>
      <c r="CE205" s="185">
        <v>190666650</v>
      </c>
      <c r="CF205" s="185">
        <v>25734580</v>
      </c>
      <c r="CG205" s="185">
        <v>27529480</v>
      </c>
      <c r="CH205" s="185">
        <v>2562260</v>
      </c>
      <c r="CI205" s="185">
        <v>59665650</v>
      </c>
      <c r="CJ205" s="185">
        <v>7599170</v>
      </c>
      <c r="CK205" s="185">
        <v>31750</v>
      </c>
      <c r="CL205" s="185">
        <v>1864100</v>
      </c>
      <c r="CM205" s="185">
        <v>31350</v>
      </c>
      <c r="CN205" s="185">
        <v>232350</v>
      </c>
      <c r="CO205" s="185">
        <v>0</v>
      </c>
      <c r="CP205" s="185">
        <v>232350</v>
      </c>
      <c r="CQ205" s="185">
        <v>84250</v>
      </c>
      <c r="CR205" s="185">
        <v>7637798</v>
      </c>
      <c r="CS205" s="185">
        <v>13949802</v>
      </c>
      <c r="CT205" s="185">
        <v>1107798</v>
      </c>
      <c r="CU205" s="185">
        <v>3402712</v>
      </c>
      <c r="CV205" s="185">
        <v>233890</v>
      </c>
      <c r="CW205" s="185">
        <v>5592862</v>
      </c>
      <c r="CX205" s="185">
        <v>4047522</v>
      </c>
      <c r="CY205" s="185">
        <v>10532849.1673742</v>
      </c>
      <c r="CZ205" s="185">
        <v>14212452.1154114</v>
      </c>
      <c r="DA205" s="185">
        <v>1488543.60804162</v>
      </c>
      <c r="DB205" s="185">
        <v>519174.688581009</v>
      </c>
      <c r="DC205" s="185">
        <v>76996.8409246041</v>
      </c>
      <c r="DD205" s="185">
        <v>1408233.85663626</v>
      </c>
      <c r="DE205" s="185">
        <v>2627702</v>
      </c>
      <c r="DF205" s="185">
        <v>163742485</v>
      </c>
      <c r="DG205" s="185">
        <v>257176711</v>
      </c>
      <c r="DH205" s="185">
        <v>39781745</v>
      </c>
      <c r="DI205" s="185">
        <v>60089129</v>
      </c>
      <c r="DJ205" s="185">
        <v>2515912</v>
      </c>
      <c r="DK205" s="185">
        <v>100929086</v>
      </c>
      <c r="DL205" s="185">
        <v>110396820</v>
      </c>
      <c r="DM205" s="185">
        <v>176293214</v>
      </c>
      <c r="DN205" s="185">
        <v>316722586</v>
      </c>
      <c r="DO205" s="185">
        <v>49927610</v>
      </c>
      <c r="DP205" s="185">
        <v>43069201</v>
      </c>
      <c r="DQ205" s="185">
        <v>3334040</v>
      </c>
      <c r="DR205" s="185">
        <v>84460758</v>
      </c>
      <c r="DS205" s="185">
        <v>24616002</v>
      </c>
      <c r="DT205" s="185">
        <v>65536747</v>
      </c>
      <c r="DU205" s="185">
        <v>75328522</v>
      </c>
      <c r="DV205" s="185">
        <v>6738704</v>
      </c>
      <c r="DW205" s="185">
        <v>5997859</v>
      </c>
      <c r="DX205" s="185">
        <v>502601</v>
      </c>
      <c r="DY205" s="185">
        <v>14281920</v>
      </c>
      <c r="DZ205" s="185">
        <v>2041600</v>
      </c>
      <c r="EA205" s="185">
        <v>103406026</v>
      </c>
      <c r="EB205" s="185">
        <v>140346066</v>
      </c>
      <c r="EC205" s="185">
        <v>20710084</v>
      </c>
      <c r="ED205" s="185">
        <v>22082831</v>
      </c>
      <c r="EE205" s="185">
        <v>1815431</v>
      </c>
      <c r="EF205" s="185">
        <v>45159501</v>
      </c>
      <c r="EG205" s="185">
        <v>7599170</v>
      </c>
      <c r="EH205" s="185">
        <v>22225</v>
      </c>
      <c r="EI205" s="185">
        <v>1311860</v>
      </c>
      <c r="EJ205" s="185">
        <v>25080</v>
      </c>
      <c r="EK205" s="185">
        <v>199300</v>
      </c>
      <c r="EL205" s="185">
        <v>0</v>
      </c>
      <c r="EM205" s="185">
        <v>199300</v>
      </c>
      <c r="EN205" s="185">
        <v>84250</v>
      </c>
      <c r="EO205" s="185">
        <v>4918988</v>
      </c>
      <c r="EP205" s="185">
        <v>8714962</v>
      </c>
      <c r="EQ205" s="185">
        <v>661898</v>
      </c>
      <c r="ER205" s="185">
        <v>2078192</v>
      </c>
      <c r="ES205" s="185">
        <v>121690</v>
      </c>
      <c r="ET205" s="185">
        <v>3474262</v>
      </c>
      <c r="EU205" s="185">
        <v>4047522</v>
      </c>
      <c r="EV205" s="185">
        <v>0</v>
      </c>
      <c r="EW205" s="185">
        <v>0</v>
      </c>
      <c r="EX205" s="185">
        <v>0</v>
      </c>
      <c r="EY205" s="185">
        <v>0</v>
      </c>
      <c r="EZ205" s="185">
        <v>0</v>
      </c>
      <c r="FA205" s="185">
        <v>0</v>
      </c>
      <c r="FB205" s="185">
        <v>4380161</v>
      </c>
      <c r="FC205" s="185">
        <v>8726898</v>
      </c>
      <c r="FD205" s="185">
        <v>0</v>
      </c>
      <c r="FE205" s="185">
        <v>0</v>
      </c>
      <c r="FF205" s="185">
        <v>0</v>
      </c>
      <c r="FG205" s="185">
        <v>1424548</v>
      </c>
      <c r="FH205" s="185">
        <v>5039370</v>
      </c>
      <c r="FI205" s="185">
        <v>7372776.84189264</v>
      </c>
      <c r="FJ205" s="185">
        <v>10108519.8431826</v>
      </c>
      <c r="FK205" s="185">
        <v>1192170.60538777</v>
      </c>
      <c r="FL205" s="185">
        <v>408061.31492471</v>
      </c>
      <c r="FM205" s="185">
        <v>53960.1047010626</v>
      </c>
      <c r="FN205" s="185">
        <v>1031153.50758987</v>
      </c>
      <c r="FO205" s="185">
        <v>2627702</v>
      </c>
      <c r="FP205" s="185">
        <v>125625347</v>
      </c>
      <c r="FQ205" s="185">
        <v>850000</v>
      </c>
      <c r="FR205" s="185">
        <v>500000</v>
      </c>
      <c r="FS205" s="185">
        <v>0</v>
      </c>
      <c r="FT205" s="185">
        <v>44910000</v>
      </c>
      <c r="FU205" s="185">
        <v>606143</v>
      </c>
      <c r="FV205" s="185">
        <v>10062000</v>
      </c>
      <c r="FW205" s="185">
        <v>3095200</v>
      </c>
      <c r="FX205" s="185">
        <v>6405835</v>
      </c>
      <c r="FY205" s="185">
        <v>35092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dcterms:created xsi:type="dcterms:W3CDTF">2012-08-02T09:15:48Z</dcterms:created>
  <dcterms:modified xsi:type="dcterms:W3CDTF">2012-08-23T07:03:19Z</dcterms:modified>
  <cp:category/>
  <cp:version/>
  <cp:contentType/>
  <cp:contentStatus/>
</cp:coreProperties>
</file>